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3"/>
  </bookViews>
  <sheets>
    <sheet name="THU PL 01" sheetId="1" r:id="rId1"/>
    <sheet name="CHI PL 02" sheetId="2" r:id="rId2"/>
    <sheet name="CCTL PL03" sheetId="3" r:id="rId3"/>
    <sheet name="CN PL 04" sheetId="4" r:id="rId4"/>
  </sheets>
  <definedNames/>
  <calcPr fullCalcOnLoad="1"/>
</workbook>
</file>

<file path=xl/sharedStrings.xml><?xml version="1.0" encoding="utf-8"?>
<sst xmlns="http://schemas.openxmlformats.org/spreadsheetml/2006/main" count="188" uniqueCount="164">
  <si>
    <t>1. Chi đầu tư phát triển</t>
  </si>
  <si>
    <t>2. Chi thường xuyên</t>
  </si>
  <si>
    <t>- Tổng thu</t>
  </si>
  <si>
    <t>- Tổng chi</t>
  </si>
  <si>
    <t>- Các sự nghiệp khác</t>
  </si>
  <si>
    <t>- Chi sự nghiệp KTTC</t>
  </si>
  <si>
    <t>- Chi sự nghiệp giao thông</t>
  </si>
  <si>
    <t xml:space="preserve"> - Quản lý Nhà nước</t>
  </si>
  <si>
    <t xml:space="preserve"> - Đảng</t>
  </si>
  <si>
    <t xml:space="preserve"> - Mặt trận tổ quốc</t>
  </si>
  <si>
    <t xml:space="preserve"> - Đoàn Thanh niên CSHCM</t>
  </si>
  <si>
    <t xml:space="preserve"> - Hội phụ nữ</t>
  </si>
  <si>
    <t xml:space="preserve"> - Hội Cựu chiến binh</t>
  </si>
  <si>
    <t xml:space="preserve"> - Hội nông dân</t>
  </si>
  <si>
    <t xml:space="preserve"> - Các đoàn thể khác</t>
  </si>
  <si>
    <t xml:space="preserve"> - Hội đồng nhân dân</t>
  </si>
  <si>
    <t>1.1 Chi đầu tư XDCB</t>
  </si>
  <si>
    <t>2.1 Chi AN-QP</t>
  </si>
  <si>
    <t xml:space="preserve"> - Chi dân quân tự vệ</t>
  </si>
  <si>
    <t xml:space="preserve"> - Chi an ninh trật tự</t>
  </si>
  <si>
    <t>2.3 Chi sự nghiệp y tế và dân số</t>
  </si>
  <si>
    <t>2.4 Chi sự nghiệp VHTT</t>
  </si>
  <si>
    <t>2.6 Chi sự nghiệp kinh tế</t>
  </si>
  <si>
    <t>- Chi sự nghiệp nông-lâm-thuỷ lợi</t>
  </si>
  <si>
    <t>- Hưu xã, thôi việc và trợ cấp khác</t>
  </si>
  <si>
    <t>- Già trẻ cô đơn, thôi việc và trợ cấp khác</t>
  </si>
  <si>
    <t>- Chi xã hội khác</t>
  </si>
  <si>
    <t>3 Dự phòng</t>
  </si>
  <si>
    <t>NỘI DUNG</t>
  </si>
  <si>
    <t>SO SÁNH</t>
  </si>
  <si>
    <t>SỐ TUYỆT ĐỐI
TH/DT</t>
  </si>
  <si>
    <t>SỐ TƯƠNG ĐỐI
TH/DT</t>
  </si>
  <si>
    <t>TỔNG THU NGÂN SÁCH</t>
  </si>
  <si>
    <t>A/ Thu ngân sách xã đã qua Kho bạc</t>
  </si>
  <si>
    <t>I/ Cộng thu 100%</t>
  </si>
  <si>
    <t>2. Thuế sử dụng đất phi nông nghiệp</t>
  </si>
  <si>
    <t>II/ Các khoản thu theo tỷ lệ</t>
  </si>
  <si>
    <t>1. Tiền cấp quyền sử dụng đất</t>
  </si>
  <si>
    <t>2.1 Thu tiền thuê mặt đất, mặt nước</t>
  </si>
  <si>
    <t>2.2 Thuế GTGT</t>
  </si>
  <si>
    <t>2.3 Thuế tiêu thụ đặc biệt</t>
  </si>
  <si>
    <t>2.4 Thuế thu nhập doanh nghiệp</t>
  </si>
  <si>
    <t>2.5 Thuế tài nguyên</t>
  </si>
  <si>
    <t>B/ Thu để lại quản lý qua ngân sách xã</t>
  </si>
  <si>
    <t>Đóng góp tự nguyện của nhân dân</t>
  </si>
  <si>
    <t>STT</t>
  </si>
  <si>
    <t>Nội dung</t>
  </si>
  <si>
    <t>A</t>
  </si>
  <si>
    <t>B</t>
  </si>
  <si>
    <t>ĐVT: Đồng</t>
  </si>
  <si>
    <t>Ghi chú</t>
  </si>
  <si>
    <t>Số tiền</t>
  </si>
  <si>
    <t>I</t>
  </si>
  <si>
    <t>II</t>
  </si>
  <si>
    <t>a</t>
  </si>
  <si>
    <t>Trong đó</t>
  </si>
  <si>
    <t>Phụ lục 01</t>
  </si>
  <si>
    <t>Phụ lục 02</t>
  </si>
  <si>
    <t>Phụ lục 03</t>
  </si>
  <si>
    <t>Stt</t>
  </si>
  <si>
    <t>THỦY TÂN</t>
  </si>
  <si>
    <t>THỦY VÂN</t>
  </si>
  <si>
    <t>THỦY BẰNG</t>
  </si>
  <si>
    <t>THỦY PHƯƠNG</t>
  </si>
  <si>
    <t>THỦY DƯƠNG</t>
  </si>
  <si>
    <t>THỦY PHÙ</t>
  </si>
  <si>
    <t>THỦY CHÂU</t>
  </si>
  <si>
    <t>THỦY LƯƠNG</t>
  </si>
  <si>
    <t xml:space="preserve"> PHÚ BÀI</t>
  </si>
  <si>
    <t>PHÚ SƠN</t>
  </si>
  <si>
    <t>DƯƠNG HÒA</t>
  </si>
  <si>
    <t xml:space="preserve">   - Các khoản thu theo tỷ lệ (không có thu tiền sử dụng đất)</t>
  </si>
  <si>
    <t>c</t>
  </si>
  <si>
    <t>d</t>
  </si>
  <si>
    <t>e</t>
  </si>
  <si>
    <t>f</t>
  </si>
  <si>
    <t>C</t>
  </si>
  <si>
    <t>D</t>
  </si>
  <si>
    <t>Các khoản không tính tăng thu (a+..+j)</t>
  </si>
  <si>
    <t>DỰ TOÁN THỊ XÃ GIAO</t>
  </si>
  <si>
    <t>SỐ BÁO CÁO</t>
  </si>
  <si>
    <t>SỐ THẨM ĐỊNH QUYẾT TOÁN</t>
  </si>
  <si>
    <t>2.5 Chi sự nghiệp PTTH</t>
  </si>
  <si>
    <t>A. Chi ngân sách địa phương</t>
  </si>
  <si>
    <t>TỔNG CỘNG</t>
  </si>
  <si>
    <t>2.5 Chi sự nghiệp TDTT</t>
  </si>
  <si>
    <t>III/ Thu kết dự ngân sách năm trước</t>
  </si>
  <si>
    <t>IV/ Thu chuyển nguồn</t>
  </si>
  <si>
    <t>V/ Thu bổ sung ngân sách từ cấp trên</t>
  </si>
  <si>
    <t>VI/ Viện trợ không hoàn lại trực tiếp cho xã</t>
  </si>
  <si>
    <t>DỰ TOÁN GIAO</t>
  </si>
  <si>
    <t>1. Phí, lệ phí tại xã</t>
  </si>
  <si>
    <t>3. Thu tại xã</t>
  </si>
  <si>
    <t>3.1 Thu tiền bán tài sản thuộc sở hữu Nhà Nước</t>
  </si>
  <si>
    <t>3.2 Thu từ quỹ đất công ích và đất công</t>
  </si>
  <si>
    <t>3.3 Thu tiền cho thuê quầy bán hàng</t>
  </si>
  <si>
    <t>3.4 Thu hồi các khoản chi năm trước</t>
  </si>
  <si>
    <t>3.5 Thu phạt, tịch thu</t>
  </si>
  <si>
    <t>3.6 Lệ phí trước bạ</t>
  </si>
  <si>
    <t>2. Các khoản thu từ HTX, hộ kinh doanh cá thể</t>
  </si>
  <si>
    <t>3. Thuế TNCN từ HTX và hộ kinh doanh cá thể</t>
  </si>
  <si>
    <t>Bổ sung cân đối</t>
  </si>
  <si>
    <t>Bổ sung có mục tiêu</t>
  </si>
  <si>
    <t>b</t>
  </si>
  <si>
    <t>1.2 Đầu tư phát triển khác</t>
  </si>
  <si>
    <t>2.7 Chi sự nghiệp môi trường</t>
  </si>
  <si>
    <t>2.8 Chi SN đảm bảo xã hội</t>
  </si>
  <si>
    <t>2.9 Chi quản lý hành chính</t>
  </si>
  <si>
    <t>B. Chi chuyển nguồn</t>
  </si>
  <si>
    <t>C. Chi nộp ngân sách cấp trên</t>
  </si>
  <si>
    <t>D. Chi hoàn trả các khoản thu NSNN</t>
  </si>
  <si>
    <t>C. Thu, chi NS không cân đối ngân sách</t>
  </si>
  <si>
    <t>Thu tiền sử dụng đất</t>
  </si>
  <si>
    <t>Phụ lục 04</t>
  </si>
  <si>
    <t>Hết nhiệm vụ chi</t>
  </si>
  <si>
    <t>3.7 Thu khác tại xã</t>
  </si>
  <si>
    <t>70% tăng thu thực hiện cải cách tiền lương  (C*70%)</t>
  </si>
  <si>
    <t>2.2 Chi sự nghiệp giáo dục và đào tạo</t>
  </si>
  <si>
    <t>2.10 Chi khác</t>
  </si>
  <si>
    <t>2.11 Chi từ nguồn thu để lại</t>
  </si>
  <si>
    <t>Kinh phí cải tạo trồng rừng tạo cảnh quan đồi Châu Sơn</t>
  </si>
  <si>
    <t>HUY ĐỘNG NGUỒN CẢI CÁCH TIỀN LƯƠNG</t>
  </si>
  <si>
    <t>XDCB</t>
  </si>
  <si>
    <t>Thường xuyên</t>
  </si>
  <si>
    <t>Thu quỹ đất công ích tại xã</t>
  </si>
  <si>
    <t>Thu viện trợ</t>
  </si>
  <si>
    <t>Các khoản ghi thu, ghi chi ngân sách khác</t>
  </si>
  <si>
    <t>Thu huy động, đóng góp</t>
  </si>
  <si>
    <t>Nguồn cấp trên bổ sung có mục tiêu</t>
  </si>
  <si>
    <t>Nguồn ngân sách địa phương</t>
  </si>
  <si>
    <t>Sự nghiệp giáo dục và đào tạo</t>
  </si>
  <si>
    <t>Kinh phí CCTL các năm trước chưa sử dụng hết chuyển sang năm sau tiếp tục sử dụng</t>
  </si>
  <si>
    <t>Dự toán XDCB còn nhiệm vụ chi</t>
  </si>
  <si>
    <t>Kinh phí tạm ứng XDCB chưa thu hồi</t>
  </si>
  <si>
    <t>II.1</t>
  </si>
  <si>
    <t>II.2</t>
  </si>
  <si>
    <t xml:space="preserve">   - Các khoản thu 100% (Không bao gồm HLCS)</t>
  </si>
  <si>
    <t>Kinh phí thực hiện chính sách CCTL (70% vượt thu năm 2021)</t>
  </si>
  <si>
    <t>Kinh phí vượt thu năm 2021 chưa sử dụng</t>
  </si>
  <si>
    <t>ĐVT: đồng</t>
  </si>
  <si>
    <t>QUYẾT TOÁN THU NGÂN SÁCH NHÀ NƯỚC NĂM 2022</t>
  </si>
  <si>
    <t>QUYẾT TOÁN CHI NGÂN SÁCH ĐỊA PHƯƠNG NĂM 2022</t>
  </si>
  <si>
    <t>Dự toán thu ngân sách xã, phường năm 2022 (phần ngân sách xã, phường hưởng)</t>
  </si>
  <si>
    <t xml:space="preserve">  Các khoản thu cân đối ngân sách năm 2022 dùng để tính tăng thu thực hiện dự toán (B-B.1)</t>
  </si>
  <si>
    <t>Số tăng thu thực hiện dự toán năm 2022
(B.2 - A)</t>
  </si>
  <si>
    <t>3.8 Thu hỗ trợ khi nhà nước thu hồi đất theo quy định</t>
  </si>
  <si>
    <t xml:space="preserve">Kinh phí tặng quà đối tượng chính sách nhân dịp Tết Nguyên đán Nhâm Dần - năm 2022 </t>
  </si>
  <si>
    <t xml:space="preserve">Kinh phí tặng quà mừng thọ người cao tuổi năm 2022 </t>
  </si>
  <si>
    <t>Kinh phí tiền điện hộ bảo trợ xã hội bổ sung năm 2021 và Quý I, II năm 2022. Kinh phí tiền điện hộ nghèo Quý I, II năm 2022</t>
  </si>
  <si>
    <t>Kinh phí tăng cường cơ sở vật chất phục vụ công tác và cải cách hành chính (Mua máy photocopy)</t>
  </si>
  <si>
    <t>Kinh phí tiền điện hộ bảo trợ Quý III, IV năm 2022</t>
  </si>
  <si>
    <t>(Nguồn 70% chênh lệch số thực hiện thu năm 2022 so với dự toán năm 2022 thị xã giao)</t>
  </si>
  <si>
    <t>Thực hiện thu ngân sách năm 2022</t>
  </si>
  <si>
    <t>Thu tiền đền bù thiệt hại khi nhà nước thu hồi đất công</t>
  </si>
  <si>
    <t>Kinh phí tặng quà cho người có công với cách mạng nhân kỷ niệm 75 năm ngày Thương binh - Liệt sĩ (27/7/1947 - 27/7/2022)</t>
  </si>
  <si>
    <t>Kinh phí thu tiền sử dụng đất năm 2022 và tiết kiệm chi xây dựng cơ bản năm 2022 chưa sử dụng</t>
  </si>
  <si>
    <t>Hỗ trợ công tác kiểm tra môi trường đối với các hộ sản xuất kinh doanh, buôn bán phế liệu và chăn nuôi trên địa bàn</t>
  </si>
  <si>
    <t>Kinh phí thực hiện chính sách CCTL</t>
  </si>
  <si>
    <t>Kinh phí thực hiện chính sách CCTL (70% vượt thu năm 2022)</t>
  </si>
  <si>
    <t>Kinh phí vượt thu năm 2022 chưa sử dụng</t>
  </si>
  <si>
    <t>Nguồn tiết kiệm năm 2020, năm 2021, năm 2022 và các năm trước chưa sử dụng hết chuyển sang năm sau tiếp tục sử dụng</t>
  </si>
  <si>
    <t>CHI TIẾT CHI CHUYỂN NGUỒN NĂM 2022 SANG NĂM 2023</t>
  </si>
  <si>
    <t>Kinh phí giao chỉ tiêu tiết kiệm 10% chi thường xuyên để tạo nguồn CCTL</t>
  </si>
  <si>
    <t>(Kèm theo Quyết định số 165  /QĐ-UBND ngày 26  tháng 7 năm 2023 của Ủy ban nhân dân phường Thủy Châu)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</si>
</sst>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DM&quot;;\-#,##0\ &quot;DM&quot;"/>
    <numFmt numFmtId="173" formatCode="_-* #,##0_-;\-* #,##0_-;_-* &quot;-&quot;_-;_-@_-"/>
    <numFmt numFmtId="174" formatCode="&quot;Dong&quot;#,##0.00_);[Red]\(&quot;Dong&quot;#,##0.00\)"/>
    <numFmt numFmtId="175" formatCode="_(&quot;Dong&quot;* #,##0_);_(&quot;Dong&quot;* \(#,##0\);_(&quot;Dong&quot;* &quot;-&quot;_);_(@_)"/>
    <numFmt numFmtId="176" formatCode="_ * #,##0_ ;_ * \-#,##0_ ;_ * &quot;-&quot;_ ;_ @_ "/>
    <numFmt numFmtId="177" formatCode="_(\$* #,##0.00_);_(\$* \(#,##0.00\);_(\$* &quot;-&quot;??_);_(@_)"/>
    <numFmt numFmtId="178" formatCode="_-* #,##0.00_-;\-* #,##0.00_-;_-* &quot;-&quot;??_-;_-@_-"/>
    <numFmt numFmtId="179" formatCode="_-&quot;£&quot;* #,##0.00_-;\-&quot;£&quot;* #,##0.00_-;_-&quot;£&quot;* &quot;-&quot;??_-;_-@_-"/>
    <numFmt numFmtId="180" formatCode="_-&quot;£&quot;* #,##0_-;\-&quot;£&quot;* #,##0_-;_-&quot;£&quot;* &quot;-&quot;_-;_-@_-"/>
    <numFmt numFmtId="181" formatCode="\$#,##0\ ;\(\$#,##0\)"/>
    <numFmt numFmtId="182" formatCode="#,##0&quot; F&quot;;\-#,##0&quot; F&quot;"/>
    <numFmt numFmtId="183" formatCode="_-* #,##0.0\ _F_-;\-* #,##0.0\ _F_-;_-* &quot;-&quot;??\ _F_-;_-@_-"/>
    <numFmt numFmtId="184" formatCode="_-* #,##0\ _F_-;\-* #,##0\ _F_-;_-* &quot;-&quot;\ _F_-;_-@_-"/>
    <numFmt numFmtId="185" formatCode="#,###,###.00"/>
    <numFmt numFmtId="186" formatCode="#,###,###,###.00"/>
    <numFmt numFmtId="187" formatCode="#,###,###"/>
    <numFmt numFmtId="188" formatCode="#,###,###,###.000"/>
    <numFmt numFmtId="189" formatCode="&quot;\&quot;#,##0.00;[Red]&quot;\&quot;\-#,##0.00"/>
    <numFmt numFmtId="190" formatCode="&quot;\&quot;#,##0;[Red]&quot;\&quot;\-#,##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_-* #,##0_-;\-* #,##0_-;_-* &quot;-&quot;??_-;_-@_-"/>
    <numFmt numFmtId="194" formatCode="#,##0.0"/>
    <numFmt numFmtId="195" formatCode="#.##0.00"/>
    <numFmt numFmtId="196" formatCode="_(* #,##0_);_(* \(#,##0\);_(* &quot;-&quot;??_);_(@_)"/>
    <numFmt numFmtId="197" formatCode="#,###;[Red]\-#,###"/>
    <numFmt numFmtId="198" formatCode="_(* #,##0.0_);_(* \(#,##0.0\);_(* &quot;-&quot;??_);_(@_)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0.0"/>
  </numFmts>
  <fonts count="66">
    <font>
      <sz val="10"/>
      <name val="Arial"/>
      <family val="0"/>
    </font>
    <font>
      <sz val="14"/>
      <name val="??"/>
      <family val="3"/>
    </font>
    <font>
      <sz val="11"/>
      <name val="??"/>
      <family val="3"/>
    </font>
    <font>
      <sz val="12"/>
      <name val="????"/>
      <family val="0"/>
    </font>
    <font>
      <sz val="10"/>
      <name val="???"/>
      <family val="3"/>
    </font>
    <font>
      <sz val="11"/>
      <name val="VNtimes new roman"/>
      <family val="2"/>
    </font>
    <font>
      <sz val="12"/>
      <name val="¹UAAA¼"/>
      <family val="3"/>
    </font>
    <font>
      <sz val="12"/>
      <name val="±¼¸²Ã¼"/>
      <family val="3"/>
    </font>
    <font>
      <sz val="12"/>
      <name val="µ¸¿òÃ¼"/>
      <family val="3"/>
    </font>
    <font>
      <sz val="12"/>
      <name val=".VnTime"/>
      <family val="2"/>
    </font>
    <font>
      <b/>
      <sz val="10"/>
      <name val="Arial"/>
      <family val="2"/>
    </font>
    <font>
      <u val="single"/>
      <sz val="12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Arial"/>
      <family val="2"/>
    </font>
    <font>
      <sz val="14"/>
      <name val="뼻뮝"/>
      <family val="3"/>
    </font>
    <font>
      <sz val="12"/>
      <name val="바탕체"/>
      <family val="1"/>
    </font>
    <font>
      <sz val="12"/>
      <name val="뼻뮝"/>
      <family val="1"/>
    </font>
    <font>
      <sz val="12"/>
      <name val="新細明體"/>
      <family val="1"/>
    </font>
    <font>
      <sz val="10"/>
      <name val="굴림체"/>
      <family val="3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Arial Narrow"/>
      <family val="2"/>
    </font>
    <font>
      <sz val="12"/>
      <name val=".VnArial"/>
      <family val="2"/>
    </font>
    <font>
      <sz val="13"/>
      <name val=".VnTime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1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17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4" fillId="25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182" fontId="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183" fontId="9" fillId="0" borderId="9">
      <alignment horizontal="right" vertical="center"/>
      <protection/>
    </xf>
    <xf numFmtId="184" fontId="9" fillId="0" borderId="9">
      <alignment horizontal="center"/>
      <protection/>
    </xf>
    <xf numFmtId="0" fontId="64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5" fontId="9" fillId="0" borderId="0">
      <alignment/>
      <protection/>
    </xf>
    <xf numFmtId="186" fontId="9" fillId="0" borderId="11">
      <alignment/>
      <protection/>
    </xf>
    <xf numFmtId="0" fontId="65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17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0" fillId="0" borderId="0" xfId="0" applyFont="1" applyAlignment="1">
      <alignment/>
    </xf>
    <xf numFmtId="196" fontId="22" fillId="0" borderId="0" xfId="66" applyNumberFormat="1" applyFont="1" applyFill="1" applyAlignment="1">
      <alignment/>
    </xf>
    <xf numFmtId="196" fontId="21" fillId="0" borderId="11" xfId="66" applyNumberFormat="1" applyFont="1" applyFill="1" applyBorder="1" applyAlignment="1">
      <alignment horizontal="center" vertical="center" wrapText="1"/>
    </xf>
    <xf numFmtId="3" fontId="21" fillId="0" borderId="12" xfId="66" applyNumberFormat="1" applyFont="1" applyFill="1" applyBorder="1" applyAlignment="1">
      <alignment/>
    </xf>
    <xf numFmtId="196" fontId="22" fillId="0" borderId="12" xfId="66" applyNumberFormat="1" applyFont="1" applyFill="1" applyBorder="1" applyAlignment="1">
      <alignment/>
    </xf>
    <xf numFmtId="3" fontId="22" fillId="0" borderId="12" xfId="66" applyNumberFormat="1" applyFont="1" applyFill="1" applyBorder="1" applyAlignment="1">
      <alignment/>
    </xf>
    <xf numFmtId="0" fontId="21" fillId="0" borderId="0" xfId="93" applyFont="1" applyAlignment="1">
      <alignment horizontal="left"/>
      <protection/>
    </xf>
    <xf numFmtId="0" fontId="21" fillId="0" borderId="0" xfId="93" applyFont="1">
      <alignment/>
      <protection/>
    </xf>
    <xf numFmtId="0" fontId="22" fillId="0" borderId="0" xfId="93" applyFont="1">
      <alignment/>
      <protection/>
    </xf>
    <xf numFmtId="0" fontId="22" fillId="0" borderId="0" xfId="93" applyFont="1" applyAlignment="1">
      <alignment horizontal="center"/>
      <protection/>
    </xf>
    <xf numFmtId="3" fontId="29" fillId="0" borderId="12" xfId="69" applyNumberFormat="1" applyFont="1" applyBorder="1" applyAlignment="1">
      <alignment/>
    </xf>
    <xf numFmtId="3" fontId="30" fillId="0" borderId="12" xfId="69" applyNumberFormat="1" applyFont="1" applyBorder="1" applyAlignment="1">
      <alignment/>
    </xf>
    <xf numFmtId="3" fontId="32" fillId="0" borderId="12" xfId="69" applyNumberFormat="1" applyFont="1" applyBorder="1" applyAlignment="1">
      <alignment/>
    </xf>
    <xf numFmtId="3" fontId="22" fillId="0" borderId="12" xfId="69" applyNumberFormat="1" applyFont="1" applyBorder="1" applyAlignment="1">
      <alignment/>
    </xf>
    <xf numFmtId="3" fontId="31" fillId="0" borderId="12" xfId="69" applyNumberFormat="1" applyFont="1" applyBorder="1" applyAlignment="1">
      <alignment/>
    </xf>
    <xf numFmtId="3" fontId="30" fillId="0" borderId="12" xfId="69" applyNumberFormat="1" applyFont="1" applyFill="1" applyBorder="1" applyAlignment="1">
      <alignment/>
    </xf>
    <xf numFmtId="3" fontId="22" fillId="0" borderId="12" xfId="69" applyNumberFormat="1" applyFont="1" applyFill="1" applyBorder="1" applyAlignment="1">
      <alignment/>
    </xf>
    <xf numFmtId="3" fontId="31" fillId="0" borderId="12" xfId="69" applyNumberFormat="1" applyFont="1" applyFill="1" applyBorder="1" applyAlignment="1">
      <alignment/>
    </xf>
    <xf numFmtId="3" fontId="29" fillId="0" borderId="12" xfId="69" applyNumberFormat="1" applyFont="1" applyFill="1" applyBorder="1" applyAlignment="1">
      <alignment/>
    </xf>
    <xf numFmtId="0" fontId="21" fillId="0" borderId="0" xfId="93" applyFont="1" applyAlignment="1">
      <alignment horizontal="right"/>
      <protection/>
    </xf>
    <xf numFmtId="0" fontId="20" fillId="0" borderId="0" xfId="92" applyFont="1" applyFill="1" applyAlignment="1">
      <alignment vertical="center"/>
      <protection/>
    </xf>
    <xf numFmtId="0" fontId="27" fillId="0" borderId="0" xfId="92" applyFont="1" applyFill="1" applyAlignment="1">
      <alignment horizontal="right" vertical="center"/>
      <protection/>
    </xf>
    <xf numFmtId="0" fontId="33" fillId="0" borderId="0" xfId="0" applyFont="1" applyFill="1" applyAlignment="1">
      <alignment/>
    </xf>
    <xf numFmtId="198" fontId="27" fillId="0" borderId="12" xfId="66" applyNumberFormat="1" applyFont="1" applyFill="1" applyBorder="1" applyAlignment="1">
      <alignment vertical="center"/>
    </xf>
    <xf numFmtId="196" fontId="27" fillId="0" borderId="12" xfId="66" applyNumberFormat="1" applyFont="1" applyFill="1" applyBorder="1" applyAlignment="1">
      <alignment horizontal="right" vertical="center"/>
    </xf>
    <xf numFmtId="196" fontId="27" fillId="0" borderId="12" xfId="66" applyNumberFormat="1" applyFont="1" applyFill="1" applyBorder="1" applyAlignment="1">
      <alignment vertical="center"/>
    </xf>
    <xf numFmtId="3" fontId="34" fillId="0" borderId="12" xfId="92" applyNumberFormat="1" applyFont="1" applyFill="1" applyBorder="1" applyAlignment="1">
      <alignment vertical="center" wrapText="1"/>
      <protection/>
    </xf>
    <xf numFmtId="196" fontId="20" fillId="0" borderId="12" xfId="66" applyNumberFormat="1" applyFont="1" applyFill="1" applyBorder="1" applyAlignment="1">
      <alignment vertical="center"/>
    </xf>
    <xf numFmtId="196" fontId="20" fillId="0" borderId="12" xfId="66" applyNumberFormat="1" applyFont="1" applyFill="1" applyBorder="1" applyAlignment="1">
      <alignment/>
    </xf>
    <xf numFmtId="3" fontId="20" fillId="0" borderId="12" xfId="92" applyNumberFormat="1" applyFont="1" applyFill="1" applyBorder="1" applyAlignment="1" quotePrefix="1">
      <alignment vertical="center" wrapText="1"/>
      <protection/>
    </xf>
    <xf numFmtId="196" fontId="20" fillId="0" borderId="12" xfId="66" applyNumberFormat="1" applyFont="1" applyFill="1" applyBorder="1" applyAlignment="1">
      <alignment horizontal="center" vertical="center"/>
    </xf>
    <xf numFmtId="3" fontId="27" fillId="0" borderId="12" xfId="92" applyNumberFormat="1" applyFont="1" applyFill="1" applyBorder="1" applyAlignment="1">
      <alignment horizontal="left" vertical="center" wrapText="1"/>
      <protection/>
    </xf>
    <xf numFmtId="198" fontId="27" fillId="0" borderId="12" xfId="66" applyNumberFormat="1" applyFont="1" applyFill="1" applyBorder="1" applyAlignment="1">
      <alignment/>
    </xf>
    <xf numFmtId="196" fontId="27" fillId="0" borderId="12" xfId="66" applyNumberFormat="1" applyFont="1" applyFill="1" applyBorder="1" applyAlignment="1">
      <alignment/>
    </xf>
    <xf numFmtId="3" fontId="20" fillId="0" borderId="12" xfId="92" applyNumberFormat="1" applyFont="1" applyFill="1" applyBorder="1" applyAlignment="1">
      <alignment horizontal="left" vertical="center" wrapText="1"/>
      <protection/>
    </xf>
    <xf numFmtId="198" fontId="20" fillId="0" borderId="12" xfId="66" applyNumberFormat="1" applyFont="1" applyFill="1" applyBorder="1" applyAlignment="1">
      <alignment vertical="center"/>
    </xf>
    <xf numFmtId="3" fontId="34" fillId="0" borderId="12" xfId="92" applyNumberFormat="1" applyFont="1" applyFill="1" applyBorder="1" applyAlignment="1" quotePrefix="1">
      <alignment horizontal="left" vertical="center" wrapText="1"/>
      <protection/>
    </xf>
    <xf numFmtId="198" fontId="20" fillId="0" borderId="12" xfId="66" applyNumberFormat="1" applyFont="1" applyFill="1" applyBorder="1" applyAlignment="1">
      <alignment/>
    </xf>
    <xf numFmtId="198" fontId="34" fillId="0" borderId="12" xfId="66" applyNumberFormat="1" applyFont="1" applyFill="1" applyBorder="1" applyAlignment="1">
      <alignment/>
    </xf>
    <xf numFmtId="196" fontId="34" fillId="0" borderId="12" xfId="66" applyNumberFormat="1" applyFont="1" applyFill="1" applyBorder="1" applyAlignment="1">
      <alignment/>
    </xf>
    <xf numFmtId="198" fontId="34" fillId="0" borderId="12" xfId="66" applyNumberFormat="1" applyFont="1" applyFill="1" applyBorder="1" applyAlignment="1">
      <alignment vertical="center"/>
    </xf>
    <xf numFmtId="196" fontId="34" fillId="0" borderId="12" xfId="66" applyNumberFormat="1" applyFont="1" applyFill="1" applyBorder="1" applyAlignment="1">
      <alignment vertical="center"/>
    </xf>
    <xf numFmtId="3" fontId="34" fillId="0" borderId="12" xfId="92" applyNumberFormat="1" applyFont="1" applyFill="1" applyBorder="1" applyAlignment="1">
      <alignment horizontal="left" vertical="center" wrapText="1"/>
      <protection/>
    </xf>
    <xf numFmtId="3" fontId="20" fillId="0" borderId="12" xfId="92" applyNumberFormat="1" applyFont="1" applyFill="1" applyBorder="1" applyAlignment="1" quotePrefix="1">
      <alignment horizontal="left" vertical="center" wrapText="1"/>
      <protection/>
    </xf>
    <xf numFmtId="0" fontId="27" fillId="0" borderId="12" xfId="92" applyFont="1" applyFill="1" applyBorder="1" applyAlignment="1">
      <alignment vertical="center" wrapText="1"/>
      <protection/>
    </xf>
    <xf numFmtId="0" fontId="27" fillId="0" borderId="0" xfId="0" applyFont="1" applyFill="1" applyAlignment="1">
      <alignment/>
    </xf>
    <xf numFmtId="49" fontId="27" fillId="0" borderId="0" xfId="94" applyNumberFormat="1" applyFont="1">
      <alignment/>
      <protection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96" fontId="22" fillId="0" borderId="14" xfId="66" applyNumberFormat="1" applyFont="1" applyFill="1" applyBorder="1" applyAlignment="1">
      <alignment/>
    </xf>
    <xf numFmtId="3" fontId="21" fillId="0" borderId="12" xfId="69" applyNumberFormat="1" applyFont="1" applyFill="1" applyBorder="1" applyAlignment="1">
      <alignment/>
    </xf>
    <xf numFmtId="3" fontId="32" fillId="0" borderId="12" xfId="69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3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1" fillId="0" borderId="12" xfId="0" applyFont="1" applyBorder="1" applyAlignment="1" quotePrefix="1">
      <alignment vertical="center" wrapText="1"/>
    </xf>
    <xf numFmtId="0" fontId="31" fillId="0" borderId="12" xfId="0" applyFont="1" applyBorder="1" applyAlignment="1">
      <alignment/>
    </xf>
    <xf numFmtId="0" fontId="22" fillId="0" borderId="12" xfId="0" applyFont="1" applyBorder="1" applyAlignment="1" quotePrefix="1">
      <alignment/>
    </xf>
    <xf numFmtId="0" fontId="22" fillId="0" borderId="12" xfId="0" applyFont="1" applyBorder="1" applyAlignment="1" quotePrefix="1">
      <alignment vertical="center" wrapText="1"/>
    </xf>
    <xf numFmtId="0" fontId="21" fillId="0" borderId="12" xfId="0" applyFont="1" applyBorder="1" applyAlignment="1" quotePrefix="1">
      <alignment vertical="center" wrapText="1"/>
    </xf>
    <xf numFmtId="0" fontId="21" fillId="0" borderId="12" xfId="0" applyFont="1" applyBorder="1" applyAlignment="1">
      <alignment vertical="center" wrapText="1"/>
    </xf>
    <xf numFmtId="43" fontId="21" fillId="0" borderId="11" xfId="66" applyNumberFormat="1" applyFont="1" applyFill="1" applyBorder="1" applyAlignment="1">
      <alignment horizontal="center" vertical="center" wrapText="1"/>
    </xf>
    <xf numFmtId="196" fontId="21" fillId="0" borderId="13" xfId="66" applyNumberFormat="1" applyFont="1" applyFill="1" applyBorder="1" applyAlignment="1">
      <alignment/>
    </xf>
    <xf numFmtId="196" fontId="21" fillId="0" borderId="12" xfId="66" applyNumberFormat="1" applyFont="1" applyFill="1" applyBorder="1" applyAlignment="1">
      <alignment/>
    </xf>
    <xf numFmtId="196" fontId="21" fillId="0" borderId="0" xfId="66" applyNumberFormat="1" applyFont="1" applyFill="1" applyAlignment="1">
      <alignment/>
    </xf>
    <xf numFmtId="196" fontId="22" fillId="0" borderId="0" xfId="66" applyNumberFormat="1" applyFont="1" applyFill="1" applyAlignment="1">
      <alignment horizontal="right"/>
    </xf>
    <xf numFmtId="43" fontId="29" fillId="0" borderId="12" xfId="69" applyNumberFormat="1" applyFont="1" applyBorder="1" applyAlignment="1">
      <alignment/>
    </xf>
    <xf numFmtId="43" fontId="30" fillId="0" borderId="12" xfId="69" applyNumberFormat="1" applyFont="1" applyBorder="1" applyAlignment="1">
      <alignment/>
    </xf>
    <xf numFmtId="43" fontId="31" fillId="0" borderId="12" xfId="69" applyNumberFormat="1" applyFont="1" applyBorder="1" applyAlignment="1">
      <alignment/>
    </xf>
    <xf numFmtId="0" fontId="21" fillId="0" borderId="14" xfId="93" applyFont="1" applyBorder="1" applyAlignment="1">
      <alignment horizontal="center"/>
      <protection/>
    </xf>
    <xf numFmtId="3" fontId="21" fillId="0" borderId="14" xfId="93" applyNumberFormat="1" applyFont="1" applyBorder="1">
      <alignment/>
      <protection/>
    </xf>
    <xf numFmtId="0" fontId="27" fillId="0" borderId="12" xfId="92" applyFont="1" applyFill="1" applyBorder="1" applyAlignment="1">
      <alignment horizontal="center" vertical="center"/>
      <protection/>
    </xf>
    <xf numFmtId="0" fontId="27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3" fontId="21" fillId="0" borderId="13" xfId="66" applyNumberFormat="1" applyFont="1" applyFill="1" applyBorder="1" applyAlignment="1">
      <alignment horizontal="right"/>
    </xf>
    <xf numFmtId="3" fontId="21" fillId="0" borderId="12" xfId="66" applyNumberFormat="1" applyFont="1" applyFill="1" applyBorder="1" applyAlignment="1">
      <alignment horizontal="right"/>
    </xf>
    <xf numFmtId="3" fontId="22" fillId="0" borderId="12" xfId="66" applyNumberFormat="1" applyFont="1" applyFill="1" applyBorder="1" applyAlignment="1">
      <alignment horizontal="right"/>
    </xf>
    <xf numFmtId="3" fontId="22" fillId="0" borderId="14" xfId="66" applyNumberFormat="1" applyFont="1" applyFill="1" applyBorder="1" applyAlignment="1">
      <alignment horizontal="right"/>
    </xf>
    <xf numFmtId="3" fontId="21" fillId="0" borderId="14" xfId="66" applyNumberFormat="1" applyFont="1" applyFill="1" applyBorder="1" applyAlignment="1">
      <alignment/>
    </xf>
    <xf numFmtId="0" fontId="27" fillId="0" borderId="13" xfId="92" applyFont="1" applyFill="1" applyBorder="1" applyAlignment="1">
      <alignment horizontal="left" vertical="center" wrapText="1"/>
      <protection/>
    </xf>
    <xf numFmtId="198" fontId="27" fillId="0" borderId="13" xfId="66" applyNumberFormat="1" applyFont="1" applyFill="1" applyBorder="1" applyAlignment="1">
      <alignment vertical="center"/>
    </xf>
    <xf numFmtId="196" fontId="27" fillId="0" borderId="13" xfId="66" applyNumberFormat="1" applyFont="1" applyFill="1" applyBorder="1" applyAlignment="1">
      <alignment horizontal="right" vertical="center"/>
    </xf>
    <xf numFmtId="196" fontId="27" fillId="0" borderId="13" xfId="66" applyNumberFormat="1" applyFont="1" applyFill="1" applyBorder="1" applyAlignment="1">
      <alignment vertical="center"/>
    </xf>
    <xf numFmtId="3" fontId="20" fillId="0" borderId="12" xfId="92" applyNumberFormat="1" applyFont="1" applyFill="1" applyBorder="1" applyAlignment="1">
      <alignment horizontal="center" vertical="center"/>
      <protection/>
    </xf>
    <xf numFmtId="0" fontId="20" fillId="0" borderId="12" xfId="92" applyFont="1" applyFill="1" applyBorder="1" applyAlignment="1">
      <alignment horizontal="center" vertical="center" wrapText="1"/>
      <protection/>
    </xf>
    <xf numFmtId="3" fontId="27" fillId="0" borderId="12" xfId="92" applyNumberFormat="1" applyFont="1" applyFill="1" applyBorder="1" applyAlignment="1">
      <alignment horizontal="center" vertical="center"/>
      <protection/>
    </xf>
    <xf numFmtId="3" fontId="34" fillId="0" borderId="12" xfId="92" applyNumberFormat="1" applyFont="1" applyFill="1" applyBorder="1" applyAlignment="1">
      <alignment horizontal="center" vertical="center"/>
      <protection/>
    </xf>
    <xf numFmtId="0" fontId="27" fillId="0" borderId="14" xfId="92" applyFont="1" applyFill="1" applyBorder="1" applyAlignment="1">
      <alignment horizontal="center" vertical="center"/>
      <protection/>
    </xf>
    <xf numFmtId="0" fontId="27" fillId="0" borderId="14" xfId="92" applyFont="1" applyFill="1" applyBorder="1" applyAlignment="1">
      <alignment vertical="center" wrapText="1"/>
      <protection/>
    </xf>
    <xf numFmtId="198" fontId="27" fillId="0" borderId="14" xfId="66" applyNumberFormat="1" applyFont="1" applyFill="1" applyBorder="1" applyAlignment="1">
      <alignment vertical="center"/>
    </xf>
    <xf numFmtId="0" fontId="27" fillId="0" borderId="13" xfId="92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/>
    </xf>
    <xf numFmtId="3" fontId="29" fillId="0" borderId="15" xfId="69" applyNumberFormat="1" applyFont="1" applyBorder="1" applyAlignment="1">
      <alignment/>
    </xf>
    <xf numFmtId="43" fontId="29" fillId="0" borderId="15" xfId="69" applyNumberFormat="1" applyFont="1" applyBorder="1" applyAlignment="1">
      <alignment/>
    </xf>
    <xf numFmtId="3" fontId="22" fillId="0" borderId="0" xfId="93" applyNumberFormat="1" applyFont="1">
      <alignment/>
      <protection/>
    </xf>
    <xf numFmtId="196" fontId="22" fillId="0" borderId="0" xfId="66" applyNumberFormat="1" applyFont="1" applyAlignment="1">
      <alignment/>
    </xf>
    <xf numFmtId="202" fontId="22" fillId="0" borderId="0" xfId="66" applyNumberFormat="1" applyFont="1" applyFill="1" applyAlignment="1">
      <alignment/>
    </xf>
    <xf numFmtId="4" fontId="21" fillId="0" borderId="13" xfId="66" applyNumberFormat="1" applyFont="1" applyFill="1" applyBorder="1" applyAlignment="1">
      <alignment/>
    </xf>
    <xf numFmtId="4" fontId="21" fillId="0" borderId="12" xfId="66" applyNumberFormat="1" applyFont="1" applyFill="1" applyBorder="1" applyAlignment="1">
      <alignment/>
    </xf>
    <xf numFmtId="4" fontId="22" fillId="0" borderId="12" xfId="6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96" fontId="27" fillId="0" borderId="11" xfId="66" applyNumberFormat="1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49" fontId="27" fillId="0" borderId="11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3" fontId="20" fillId="0" borderId="13" xfId="0" applyNumberFormat="1" applyFont="1" applyBorder="1" applyAlignment="1">
      <alignment vertical="center"/>
    </xf>
    <xf numFmtId="196" fontId="22" fillId="0" borderId="16" xfId="66" applyNumberFormat="1" applyFont="1" applyFill="1" applyBorder="1" applyAlignment="1">
      <alignment/>
    </xf>
    <xf numFmtId="3" fontId="36" fillId="0" borderId="12" xfId="66" applyNumberFormat="1" applyFont="1" applyFill="1" applyBorder="1" applyAlignment="1">
      <alignment horizontal="right"/>
    </xf>
    <xf numFmtId="4" fontId="36" fillId="0" borderId="12" xfId="66" applyNumberFormat="1" applyFont="1" applyFill="1" applyBorder="1" applyAlignment="1">
      <alignment/>
    </xf>
    <xf numFmtId="3" fontId="30" fillId="32" borderId="12" xfId="69" applyNumberFormat="1" applyFont="1" applyFill="1" applyBorder="1" applyAlignment="1">
      <alignment/>
    </xf>
    <xf numFmtId="3" fontId="29" fillId="32" borderId="12" xfId="69" applyNumberFormat="1" applyFont="1" applyFill="1" applyBorder="1" applyAlignment="1">
      <alignment/>
    </xf>
    <xf numFmtId="3" fontId="32" fillId="32" borderId="12" xfId="69" applyNumberFormat="1" applyFont="1" applyFill="1" applyBorder="1" applyAlignment="1">
      <alignment/>
    </xf>
    <xf numFmtId="196" fontId="22" fillId="32" borderId="0" xfId="66" applyNumberFormat="1" applyFont="1" applyFill="1" applyAlignment="1">
      <alignment/>
    </xf>
    <xf numFmtId="3" fontId="20" fillId="32" borderId="12" xfId="0" applyNumberFormat="1" applyFont="1" applyFill="1" applyBorder="1" applyAlignment="1">
      <alignment vertical="center"/>
    </xf>
    <xf numFmtId="0" fontId="20" fillId="32" borderId="15" xfId="0" applyFont="1" applyFill="1" applyBorder="1" applyAlignment="1">
      <alignment horizontal="center" vertical="center" wrapText="1"/>
    </xf>
    <xf numFmtId="3" fontId="20" fillId="32" borderId="15" xfId="0" applyNumberFormat="1" applyFont="1" applyFill="1" applyBorder="1" applyAlignment="1">
      <alignment vertical="center" wrapText="1"/>
    </xf>
    <xf numFmtId="3" fontId="20" fillId="32" borderId="15" xfId="0" applyNumberFormat="1" applyFont="1" applyFill="1" applyBorder="1" applyAlignment="1">
      <alignment vertical="center"/>
    </xf>
    <xf numFmtId="0" fontId="20" fillId="32" borderId="0" xfId="0" applyFont="1" applyFill="1" applyAlignment="1">
      <alignment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vertical="center" wrapText="1"/>
    </xf>
    <xf numFmtId="3" fontId="20" fillId="32" borderId="12" xfId="0" applyNumberFormat="1" applyFont="1" applyFill="1" applyBorder="1" applyAlignment="1">
      <alignment horizontal="justify" vertical="center" wrapText="1"/>
    </xf>
    <xf numFmtId="3" fontId="20" fillId="32" borderId="12" xfId="0" applyNumberFormat="1" applyFont="1" applyFill="1" applyBorder="1" applyAlignment="1">
      <alignment horizontal="right" vertical="center" wrapText="1"/>
    </xf>
    <xf numFmtId="194" fontId="20" fillId="32" borderId="12" xfId="0" applyNumberFormat="1" applyFont="1" applyFill="1" applyBorder="1" applyAlignment="1">
      <alignment vertical="center" wrapText="1"/>
    </xf>
    <xf numFmtId="0" fontId="27" fillId="32" borderId="17" xfId="0" applyFont="1" applyFill="1" applyBorder="1" applyAlignment="1">
      <alignment horizontal="center" vertical="center" wrapText="1"/>
    </xf>
    <xf numFmtId="49" fontId="27" fillId="32" borderId="17" xfId="0" applyNumberFormat="1" applyFont="1" applyFill="1" applyBorder="1" applyAlignment="1">
      <alignment horizontal="left" vertical="center" wrapText="1"/>
    </xf>
    <xf numFmtId="0" fontId="27" fillId="32" borderId="17" xfId="0" applyFont="1" applyFill="1" applyBorder="1" applyAlignment="1">
      <alignment vertical="center" wrapText="1"/>
    </xf>
    <xf numFmtId="0" fontId="27" fillId="32" borderId="0" xfId="0" applyFont="1" applyFill="1" applyAlignment="1">
      <alignment/>
    </xf>
    <xf numFmtId="196" fontId="20" fillId="0" borderId="0" xfId="0" applyNumberFormat="1" applyFont="1" applyAlignment="1">
      <alignment/>
    </xf>
    <xf numFmtId="0" fontId="27" fillId="32" borderId="11" xfId="0" applyFont="1" applyFill="1" applyBorder="1" applyAlignment="1">
      <alignment horizontal="center" vertical="center" wrapText="1"/>
    </xf>
    <xf numFmtId="3" fontId="27" fillId="32" borderId="11" xfId="0" applyNumberFormat="1" applyFont="1" applyFill="1" applyBorder="1" applyAlignment="1">
      <alignment vertical="center" wrapText="1"/>
    </xf>
    <xf numFmtId="0" fontId="20" fillId="32" borderId="11" xfId="0" applyFont="1" applyFill="1" applyBorder="1" applyAlignment="1">
      <alignment vertical="center" wrapText="1"/>
    </xf>
    <xf numFmtId="196" fontId="22" fillId="0" borderId="0" xfId="93" applyNumberFormat="1" applyFont="1">
      <alignment/>
      <protection/>
    </xf>
    <xf numFmtId="9" fontId="22" fillId="0" borderId="0" xfId="99" applyFont="1" applyFill="1" applyAlignment="1">
      <alignment/>
    </xf>
    <xf numFmtId="0" fontId="27" fillId="0" borderId="15" xfId="0" applyFont="1" applyBorder="1" applyAlignment="1">
      <alignment horizontal="center" vertical="center"/>
    </xf>
    <xf numFmtId="196" fontId="20" fillId="0" borderId="15" xfId="66" applyNumberFormat="1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196" fontId="20" fillId="0" borderId="12" xfId="66" applyNumberFormat="1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196" fontId="20" fillId="0" borderId="14" xfId="66" applyNumberFormat="1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196" fontId="27" fillId="32" borderId="14" xfId="66" applyNumberFormat="1" applyFont="1" applyFill="1" applyBorder="1" applyAlignment="1">
      <alignment vertical="center"/>
    </xf>
    <xf numFmtId="0" fontId="34" fillId="0" borderId="0" xfId="0" applyFont="1" applyAlignment="1">
      <alignment horizontal="right"/>
    </xf>
    <xf numFmtId="3" fontId="22" fillId="0" borderId="0" xfId="66" applyNumberFormat="1" applyFont="1" applyFill="1" applyAlignment="1">
      <alignment/>
    </xf>
    <xf numFmtId="0" fontId="21" fillId="0" borderId="0" xfId="93" applyFont="1" applyFill="1">
      <alignment/>
      <protection/>
    </xf>
    <xf numFmtId="0" fontId="22" fillId="0" borderId="0" xfId="93" applyFont="1" applyFill="1">
      <alignment/>
      <protection/>
    </xf>
    <xf numFmtId="3" fontId="29" fillId="0" borderId="15" xfId="69" applyNumberFormat="1" applyFont="1" applyFill="1" applyBorder="1" applyAlignment="1">
      <alignment/>
    </xf>
    <xf numFmtId="3" fontId="21" fillId="0" borderId="14" xfId="93" applyNumberFormat="1" applyFont="1" applyFill="1" applyBorder="1">
      <alignment/>
      <protection/>
    </xf>
    <xf numFmtId="3" fontId="22" fillId="0" borderId="0" xfId="93" applyNumberFormat="1" applyFont="1" applyFill="1">
      <alignment/>
      <protection/>
    </xf>
    <xf numFmtId="196" fontId="22" fillId="0" borderId="12" xfId="68" applyNumberFormat="1" applyFont="1" applyFill="1" applyBorder="1" applyAlignment="1">
      <alignment vertical="center" wrapText="1"/>
    </xf>
    <xf numFmtId="3" fontId="36" fillId="0" borderId="12" xfId="68" applyNumberFormat="1" applyFont="1" applyFill="1" applyBorder="1" applyAlignment="1">
      <alignment horizontal="right" vertical="center"/>
    </xf>
    <xf numFmtId="3" fontId="22" fillId="0" borderId="12" xfId="68" applyNumberFormat="1" applyFont="1" applyFill="1" applyBorder="1" applyAlignment="1">
      <alignment horizontal="right" vertical="center"/>
    </xf>
    <xf numFmtId="4" fontId="22" fillId="0" borderId="12" xfId="68" applyNumberFormat="1" applyFont="1" applyFill="1" applyBorder="1" applyAlignment="1">
      <alignment/>
    </xf>
    <xf numFmtId="196" fontId="22" fillId="0" borderId="0" xfId="68" applyNumberFormat="1" applyFont="1" applyFill="1" applyAlignment="1">
      <alignment/>
    </xf>
    <xf numFmtId="3" fontId="21" fillId="32" borderId="13" xfId="66" applyNumberFormat="1" applyFont="1" applyFill="1" applyBorder="1" applyAlignment="1">
      <alignment/>
    </xf>
    <xf numFmtId="3" fontId="21" fillId="0" borderId="13" xfId="66" applyNumberFormat="1" applyFont="1" applyFill="1" applyBorder="1" applyAlignment="1">
      <alignment/>
    </xf>
    <xf numFmtId="3" fontId="21" fillId="32" borderId="12" xfId="66" applyNumberFormat="1" applyFont="1" applyFill="1" applyBorder="1" applyAlignment="1">
      <alignment/>
    </xf>
    <xf numFmtId="196" fontId="22" fillId="32" borderId="12" xfId="66" applyNumberFormat="1" applyFont="1" applyFill="1" applyBorder="1" applyAlignment="1">
      <alignment/>
    </xf>
    <xf numFmtId="3" fontId="22" fillId="32" borderId="12" xfId="66" applyNumberFormat="1" applyFont="1" applyFill="1" applyBorder="1" applyAlignment="1">
      <alignment/>
    </xf>
    <xf numFmtId="196" fontId="36" fillId="32" borderId="12" xfId="66" applyNumberFormat="1" applyFont="1" applyFill="1" applyBorder="1" applyAlignment="1">
      <alignment/>
    </xf>
    <xf numFmtId="3" fontId="36" fillId="32" borderId="12" xfId="66" applyNumberFormat="1" applyFont="1" applyFill="1" applyBorder="1" applyAlignment="1">
      <alignment/>
    </xf>
    <xf numFmtId="3" fontId="36" fillId="0" borderId="12" xfId="66" applyNumberFormat="1" applyFont="1" applyFill="1" applyBorder="1" applyAlignment="1">
      <alignment/>
    </xf>
    <xf numFmtId="3" fontId="36" fillId="0" borderId="16" xfId="66" applyNumberFormat="1" applyFont="1" applyFill="1" applyBorder="1" applyAlignment="1">
      <alignment/>
    </xf>
    <xf numFmtId="196" fontId="21" fillId="32" borderId="12" xfId="66" applyNumberFormat="1" applyFont="1" applyFill="1" applyBorder="1" applyAlignment="1">
      <alignment/>
    </xf>
    <xf numFmtId="196" fontId="22" fillId="32" borderId="14" xfId="66" applyNumberFormat="1" applyFont="1" applyFill="1" applyBorder="1" applyAlignment="1">
      <alignment/>
    </xf>
    <xf numFmtId="3" fontId="22" fillId="32" borderId="14" xfId="66" applyNumberFormat="1" applyFont="1" applyFill="1" applyBorder="1" applyAlignment="1">
      <alignment/>
    </xf>
    <xf numFmtId="3" fontId="22" fillId="0" borderId="14" xfId="66" applyNumberFormat="1" applyFont="1" applyFill="1" applyBorder="1" applyAlignment="1">
      <alignment/>
    </xf>
    <xf numFmtId="0" fontId="20" fillId="32" borderId="18" xfId="0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20" fillId="0" borderId="18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vertical="center" wrapText="1"/>
    </xf>
    <xf numFmtId="3" fontId="20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3" fontId="34" fillId="32" borderId="12" xfId="0" applyNumberFormat="1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34" fillId="0" borderId="14" xfId="93" applyFont="1" applyBorder="1" applyAlignment="1">
      <alignment horizontal="center" vertical="center"/>
      <protection/>
    </xf>
    <xf numFmtId="196" fontId="34" fillId="0" borderId="12" xfId="66" applyNumberFormat="1" applyFont="1" applyBorder="1" applyAlignment="1">
      <alignment vertical="center"/>
    </xf>
    <xf numFmtId="196" fontId="34" fillId="0" borderId="14" xfId="66" applyNumberFormat="1" applyFont="1" applyBorder="1" applyAlignment="1">
      <alignment vertical="center"/>
    </xf>
    <xf numFmtId="0" fontId="27" fillId="0" borderId="0" xfId="92" applyFont="1" applyFill="1" applyAlignment="1">
      <alignment vertical="center"/>
      <protection/>
    </xf>
    <xf numFmtId="0" fontId="20" fillId="0" borderId="0" xfId="92" applyFont="1" applyFill="1" applyAlignment="1">
      <alignment horizontal="center" vertical="center"/>
      <protection/>
    </xf>
    <xf numFmtId="0" fontId="27" fillId="0" borderId="0" xfId="92" applyFont="1" applyFill="1" applyAlignment="1">
      <alignment horizontal="center" vertical="center"/>
      <protection/>
    </xf>
    <xf numFmtId="3" fontId="33" fillId="0" borderId="0" xfId="0" applyNumberFormat="1" applyFont="1" applyFill="1" applyAlignment="1">
      <alignment/>
    </xf>
    <xf numFmtId="196" fontId="33" fillId="0" borderId="0" xfId="66" applyNumberFormat="1" applyFont="1" applyFill="1" applyAlignment="1">
      <alignment/>
    </xf>
    <xf numFmtId="0" fontId="33" fillId="0" borderId="0" xfId="96" applyFont="1" applyFill="1">
      <alignment/>
      <protection/>
    </xf>
    <xf numFmtId="196" fontId="20" fillId="0" borderId="0" xfId="68" applyNumberFormat="1" applyFont="1" applyFill="1" applyAlignment="1">
      <alignment vertical="center"/>
    </xf>
    <xf numFmtId="196" fontId="20" fillId="0" borderId="0" xfId="92" applyNumberFormat="1" applyFont="1" applyFill="1" applyAlignment="1">
      <alignment vertical="center"/>
      <protection/>
    </xf>
    <xf numFmtId="196" fontId="37" fillId="0" borderId="0" xfId="0" applyNumberFormat="1" applyFont="1" applyFill="1" applyAlignment="1">
      <alignment/>
    </xf>
    <xf numFmtId="196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96" fontId="21" fillId="0" borderId="0" xfId="66" applyNumberFormat="1" applyFont="1" applyFill="1" applyAlignment="1">
      <alignment horizontal="right" vertical="center" wrapText="1"/>
    </xf>
    <xf numFmtId="196" fontId="21" fillId="0" borderId="11" xfId="66" applyNumberFormat="1" applyFont="1" applyFill="1" applyBorder="1" applyAlignment="1">
      <alignment horizontal="center" vertical="center" wrapText="1"/>
    </xf>
    <xf numFmtId="196" fontId="21" fillId="32" borderId="11" xfId="66" applyNumberFormat="1" applyFont="1" applyFill="1" applyBorder="1" applyAlignment="1">
      <alignment horizontal="center" vertical="center" wrapText="1"/>
    </xf>
    <xf numFmtId="196" fontId="21" fillId="0" borderId="0" xfId="66" applyNumberFormat="1" applyFont="1" applyFill="1" applyBorder="1" applyAlignment="1">
      <alignment horizontal="right"/>
    </xf>
    <xf numFmtId="196" fontId="21" fillId="0" borderId="0" xfId="66" applyNumberFormat="1" applyFont="1" applyFill="1" applyAlignment="1">
      <alignment horizontal="center"/>
    </xf>
    <xf numFmtId="196" fontId="36" fillId="0" borderId="0" xfId="66" applyNumberFormat="1" applyFont="1" applyFill="1" applyAlignment="1">
      <alignment horizontal="center"/>
    </xf>
    <xf numFmtId="0" fontId="21" fillId="0" borderId="0" xfId="93" applyFont="1" applyAlignment="1">
      <alignment horizontal="left"/>
      <protection/>
    </xf>
    <xf numFmtId="0" fontId="21" fillId="0" borderId="0" xfId="93" applyFont="1" applyAlignment="1">
      <alignment horizontal="center"/>
      <protection/>
    </xf>
    <xf numFmtId="0" fontId="36" fillId="0" borderId="0" xfId="93" applyFont="1" applyAlignment="1">
      <alignment horizontal="center"/>
      <protection/>
    </xf>
    <xf numFmtId="0" fontId="35" fillId="0" borderId="0" xfId="92" applyFont="1" applyFill="1" applyAlignment="1">
      <alignment horizontal="center" vertical="center" wrapText="1"/>
      <protection/>
    </xf>
    <xf numFmtId="3" fontId="27" fillId="0" borderId="0" xfId="92" applyNumberFormat="1" applyFont="1" applyFill="1" applyAlignment="1">
      <alignment horizontal="center" vertical="center"/>
      <protection/>
    </xf>
    <xf numFmtId="0" fontId="27" fillId="0" borderId="0" xfId="92" applyFont="1" applyFill="1" applyAlignment="1">
      <alignment horizontal="center" vertical="center"/>
      <protection/>
    </xf>
    <xf numFmtId="0" fontId="27" fillId="0" borderId="11" xfId="92" applyFont="1" applyFill="1" applyBorder="1" applyAlignment="1">
      <alignment horizontal="center" vertical="center" wrapText="1"/>
      <protection/>
    </xf>
    <xf numFmtId="0" fontId="27" fillId="0" borderId="11" xfId="92" applyFont="1" applyFill="1" applyBorder="1" applyAlignment="1">
      <alignment horizontal="center" vertical="center"/>
      <protection/>
    </xf>
    <xf numFmtId="0" fontId="27" fillId="0" borderId="11" xfId="95" applyFont="1" applyFill="1" applyBorder="1" applyAlignment="1">
      <alignment horizontal="center" vertical="center" wrapText="1"/>
      <protection/>
    </xf>
    <xf numFmtId="0" fontId="27" fillId="0" borderId="0" xfId="92" applyFont="1" applyFill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20" fillId="0" borderId="0" xfId="92" applyFont="1" applyFill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111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ÅëÈ­ [0]_¿ì¹°Åë" xfId="47"/>
    <cellStyle name="AeE­ [0]_INQUIRY ¿µ¾÷AßAø " xfId="48"/>
    <cellStyle name="ÅëÈ­ [0]_Sheet1" xfId="49"/>
    <cellStyle name="ÅëÈ­_¿ì¹°Åë" xfId="50"/>
    <cellStyle name="AeE­_INQUIRY ¿µ¾÷AßAø " xfId="51"/>
    <cellStyle name="ÅëÈ­_Sheet1" xfId="52"/>
    <cellStyle name="ÄÞ¸¶ [0]_¿ì¹°Åë" xfId="53"/>
    <cellStyle name="AÞ¸¶ [0]_INQUIRY ¿?¾÷AßAø " xfId="54"/>
    <cellStyle name="ÄÞ¸¶ [0]_Sheet1" xfId="55"/>
    <cellStyle name="ÄÞ¸¶_¿ì¹°Åë" xfId="56"/>
    <cellStyle name="AÞ¸¶_INQUIRY ¿?¾÷AßAø " xfId="57"/>
    <cellStyle name="ÄÞ¸¶_Sheet1" xfId="58"/>
    <cellStyle name="Bad" xfId="59"/>
    <cellStyle name="C?AØ_¿?¾÷CoE² " xfId="60"/>
    <cellStyle name="Ç¥ÁØ_´çÃÊ±¸ÀÔ»ý»ê" xfId="61"/>
    <cellStyle name="C￥AØ_¿μ¾÷CoE² " xfId="62"/>
    <cellStyle name="Ç¥ÁØ_±³°¢¼ö·®" xfId="63"/>
    <cellStyle name="Calculation" xfId="64"/>
    <cellStyle name="Check Cell" xfId="65"/>
    <cellStyle name="Comma" xfId="66"/>
    <cellStyle name="Comma [0]" xfId="67"/>
    <cellStyle name="Comma 4" xfId="68"/>
    <cellStyle name="Comma_Sheet1" xfId="69"/>
    <cellStyle name="Comma0" xfId="70"/>
    <cellStyle name="Currency" xfId="71"/>
    <cellStyle name="Currency [0]" xfId="72"/>
    <cellStyle name="Currency0" xfId="73"/>
    <cellStyle name="Date" xfId="74"/>
    <cellStyle name="Explanatory Text" xfId="75"/>
    <cellStyle name="Fixed" xfId="76"/>
    <cellStyle name="Followed Hyperlink" xfId="77"/>
    <cellStyle name="Good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rmal 4_QD - So Tai chinh (22-12-2012)_In huong dan" xfId="92"/>
    <cellStyle name="Normal 5" xfId="93"/>
    <cellStyle name="Normal 6" xfId="94"/>
    <cellStyle name="Normal_BM DE NGHI TINH CUNG CAP" xfId="95"/>
    <cellStyle name="Normal_Sheet1" xfId="96"/>
    <cellStyle name="Note" xfId="97"/>
    <cellStyle name="Output" xfId="98"/>
    <cellStyle name="Percent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_Book1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" sqref="A3:F3"/>
    </sheetView>
  </sheetViews>
  <sheetFormatPr defaultColWidth="12.421875" defaultRowHeight="12.75"/>
  <cols>
    <col min="1" max="1" width="44.00390625" style="2" customWidth="1"/>
    <col min="2" max="2" width="16.00390625" style="124" customWidth="1"/>
    <col min="3" max="3" width="15.421875" style="124" customWidth="1"/>
    <col min="4" max="4" width="15.421875" style="156" customWidth="1"/>
    <col min="5" max="5" width="15.00390625" style="70" customWidth="1"/>
    <col min="6" max="6" width="11.7109375" style="2" customWidth="1"/>
    <col min="7" max="7" width="17.57421875" style="2" customWidth="1"/>
    <col min="8" max="16384" width="12.421875" style="2" customWidth="1"/>
  </cols>
  <sheetData>
    <row r="1" spans="1:6" ht="15">
      <c r="A1" s="208" t="s">
        <v>56</v>
      </c>
      <c r="B1" s="208"/>
      <c r="C1" s="208"/>
      <c r="D1" s="208"/>
      <c r="E1" s="208"/>
      <c r="F1" s="208"/>
    </row>
    <row r="2" spans="1:6" ht="15">
      <c r="A2" s="212" t="s">
        <v>140</v>
      </c>
      <c r="B2" s="212"/>
      <c r="C2" s="212"/>
      <c r="D2" s="212"/>
      <c r="E2" s="212"/>
      <c r="F2" s="212"/>
    </row>
    <row r="3" spans="1:6" ht="15">
      <c r="A3" s="213" t="s">
        <v>163</v>
      </c>
      <c r="B3" s="213"/>
      <c r="C3" s="213"/>
      <c r="D3" s="213"/>
      <c r="E3" s="213"/>
      <c r="F3" s="213"/>
    </row>
    <row r="4" spans="5:6" ht="15">
      <c r="E4" s="211" t="s">
        <v>49</v>
      </c>
      <c r="F4" s="211"/>
    </row>
    <row r="5" spans="1:6" ht="15" customHeight="1">
      <c r="A5" s="209" t="s">
        <v>28</v>
      </c>
      <c r="B5" s="210" t="s">
        <v>90</v>
      </c>
      <c r="C5" s="210" t="s">
        <v>80</v>
      </c>
      <c r="D5" s="209" t="s">
        <v>81</v>
      </c>
      <c r="E5" s="209" t="s">
        <v>29</v>
      </c>
      <c r="F5" s="209"/>
    </row>
    <row r="6" spans="1:6" ht="57">
      <c r="A6" s="209"/>
      <c r="B6" s="210"/>
      <c r="C6" s="210"/>
      <c r="D6" s="209"/>
      <c r="E6" s="3" t="s">
        <v>30</v>
      </c>
      <c r="F6" s="3" t="s">
        <v>31</v>
      </c>
    </row>
    <row r="7" spans="1:6" ht="15">
      <c r="A7" s="67" t="s">
        <v>32</v>
      </c>
      <c r="B7" s="167">
        <f>B8+B36</f>
        <v>14300000000</v>
      </c>
      <c r="C7" s="167">
        <f>C8+C36</f>
        <v>21897233839</v>
      </c>
      <c r="D7" s="168">
        <f>D8+D36</f>
        <v>21897233839</v>
      </c>
      <c r="E7" s="79">
        <f aca="true" t="shared" si="0" ref="E7:E37">D7-B7</f>
        <v>7597233839</v>
      </c>
      <c r="F7" s="102">
        <f aca="true" t="shared" si="1" ref="F7:F12">D7/B7*100</f>
        <v>153.12750936363636</v>
      </c>
    </row>
    <row r="8" spans="1:6" ht="15">
      <c r="A8" s="68" t="s">
        <v>33</v>
      </c>
      <c r="B8" s="169">
        <f>B9+B21+B30+B31+B32</f>
        <v>14300000000</v>
      </c>
      <c r="C8" s="169">
        <f>C9+C21+C30+C31+C32</f>
        <v>21883233839</v>
      </c>
      <c r="D8" s="4">
        <f>D9+D21+D30+D31+D32</f>
        <v>21883233839</v>
      </c>
      <c r="E8" s="80">
        <f t="shared" si="0"/>
        <v>7583233839</v>
      </c>
      <c r="F8" s="103">
        <f t="shared" si="1"/>
        <v>153.02960726573426</v>
      </c>
    </row>
    <row r="9" spans="1:6" ht="15">
      <c r="A9" s="68" t="s">
        <v>34</v>
      </c>
      <c r="B9" s="169">
        <f>B10+B11+B12</f>
        <v>540000000</v>
      </c>
      <c r="C9" s="169">
        <f>C10+C11+C12</f>
        <v>589378082</v>
      </c>
      <c r="D9" s="4">
        <f>D10+D11+D12</f>
        <v>589378082</v>
      </c>
      <c r="E9" s="80">
        <f t="shared" si="0"/>
        <v>49378082</v>
      </c>
      <c r="F9" s="103">
        <f t="shared" si="1"/>
        <v>109.14408925925927</v>
      </c>
    </row>
    <row r="10" spans="1:6" ht="15.75" customHeight="1">
      <c r="A10" s="5" t="s">
        <v>91</v>
      </c>
      <c r="B10" s="170">
        <v>125000000</v>
      </c>
      <c r="C10" s="171">
        <v>109153000</v>
      </c>
      <c r="D10" s="6">
        <v>109153000</v>
      </c>
      <c r="E10" s="81">
        <f t="shared" si="0"/>
        <v>-15847000</v>
      </c>
      <c r="F10" s="104">
        <f>D10/B10*100</f>
        <v>87.3224</v>
      </c>
    </row>
    <row r="11" spans="1:9" ht="15.75" customHeight="1">
      <c r="A11" s="5" t="s">
        <v>35</v>
      </c>
      <c r="B11" s="170">
        <v>60000000</v>
      </c>
      <c r="C11" s="171">
        <v>75195642</v>
      </c>
      <c r="D11" s="6">
        <v>75195642</v>
      </c>
      <c r="E11" s="81">
        <f t="shared" si="0"/>
        <v>15195642</v>
      </c>
      <c r="F11" s="104">
        <f t="shared" si="1"/>
        <v>125.32607</v>
      </c>
      <c r="I11" s="144"/>
    </row>
    <row r="12" spans="1:6" ht="15.75" customHeight="1">
      <c r="A12" s="5" t="s">
        <v>92</v>
      </c>
      <c r="B12" s="170">
        <f>SUM(B13:B19)</f>
        <v>355000000</v>
      </c>
      <c r="C12" s="170">
        <f>SUM(C13:C20)</f>
        <v>405029440</v>
      </c>
      <c r="D12" s="5">
        <f>SUM(D13:D19)</f>
        <v>405029440</v>
      </c>
      <c r="E12" s="81">
        <f t="shared" si="0"/>
        <v>50029440</v>
      </c>
      <c r="F12" s="104">
        <f t="shared" si="1"/>
        <v>114.0928</v>
      </c>
    </row>
    <row r="13" spans="1:6" ht="15.75" customHeight="1">
      <c r="A13" s="5" t="s">
        <v>93</v>
      </c>
      <c r="B13" s="172"/>
      <c r="C13" s="173">
        <v>0</v>
      </c>
      <c r="D13" s="174"/>
      <c r="E13" s="119">
        <f t="shared" si="0"/>
        <v>0</v>
      </c>
      <c r="F13" s="120"/>
    </row>
    <row r="14" spans="1:6" ht="15.75" customHeight="1">
      <c r="A14" s="5" t="s">
        <v>94</v>
      </c>
      <c r="B14" s="172">
        <v>305000000</v>
      </c>
      <c r="C14" s="171">
        <v>302935000</v>
      </c>
      <c r="D14" s="6">
        <v>302935000</v>
      </c>
      <c r="E14" s="119">
        <f t="shared" si="0"/>
        <v>-2065000</v>
      </c>
      <c r="F14" s="120"/>
    </row>
    <row r="15" spans="1:6" ht="15.75" customHeight="1">
      <c r="A15" s="5" t="s">
        <v>95</v>
      </c>
      <c r="B15" s="172"/>
      <c r="C15" s="171"/>
      <c r="D15" s="6"/>
      <c r="E15" s="119">
        <f t="shared" si="0"/>
        <v>0</v>
      </c>
      <c r="F15" s="120"/>
    </row>
    <row r="16" spans="1:6" ht="15.75" customHeight="1">
      <c r="A16" s="5" t="s">
        <v>96</v>
      </c>
      <c r="B16" s="172"/>
      <c r="C16" s="171"/>
      <c r="D16" s="6"/>
      <c r="E16" s="119">
        <f t="shared" si="0"/>
        <v>0</v>
      </c>
      <c r="F16" s="120"/>
    </row>
    <row r="17" spans="1:6" ht="15.75" customHeight="1">
      <c r="A17" s="5" t="s">
        <v>97</v>
      </c>
      <c r="B17" s="172"/>
      <c r="C17" s="171">
        <f>2093000+26126000</f>
        <v>28219000</v>
      </c>
      <c r="D17" s="6">
        <f>26126000+2093000</f>
        <v>28219000</v>
      </c>
      <c r="E17" s="119">
        <f t="shared" si="0"/>
        <v>28219000</v>
      </c>
      <c r="F17" s="120"/>
    </row>
    <row r="18" spans="1:7" ht="15.75" customHeight="1">
      <c r="A18" s="5" t="s">
        <v>98</v>
      </c>
      <c r="B18" s="172"/>
      <c r="C18" s="171"/>
      <c r="D18" s="6"/>
      <c r="E18" s="119">
        <f t="shared" si="0"/>
        <v>0</v>
      </c>
      <c r="F18" s="120"/>
      <c r="G18" s="118"/>
    </row>
    <row r="19" spans="1:7" ht="15.75" customHeight="1">
      <c r="A19" s="5" t="s">
        <v>115</v>
      </c>
      <c r="B19" s="172">
        <v>50000000</v>
      </c>
      <c r="C19" s="171">
        <v>59491440</v>
      </c>
      <c r="D19" s="6">
        <v>73875440</v>
      </c>
      <c r="E19" s="119">
        <f t="shared" si="0"/>
        <v>23875440</v>
      </c>
      <c r="F19" s="120"/>
      <c r="G19" s="175"/>
    </row>
    <row r="20" spans="1:6" s="166" customFormat="1" ht="30">
      <c r="A20" s="162" t="s">
        <v>145</v>
      </c>
      <c r="B20" s="163"/>
      <c r="C20" s="164">
        <v>14384000</v>
      </c>
      <c r="D20" s="164"/>
      <c r="E20" s="164"/>
      <c r="F20" s="165"/>
    </row>
    <row r="21" spans="1:6" ht="19.5" customHeight="1">
      <c r="A21" s="68" t="s">
        <v>36</v>
      </c>
      <c r="B21" s="169">
        <f>SUM(B22+B23+B29)</f>
        <v>10110000000</v>
      </c>
      <c r="C21" s="169">
        <f>SUM(C22+C23+C29)</f>
        <v>7392895569</v>
      </c>
      <c r="D21" s="4">
        <f>SUM(D22+D23+D29)</f>
        <v>7392895569</v>
      </c>
      <c r="E21" s="80">
        <f t="shared" si="0"/>
        <v>-2717104431</v>
      </c>
      <c r="F21" s="103">
        <f>D21/B21*100</f>
        <v>73.12458525222551</v>
      </c>
    </row>
    <row r="22" spans="1:6" ht="19.5" customHeight="1">
      <c r="A22" s="5" t="s">
        <v>37</v>
      </c>
      <c r="B22" s="170">
        <v>9000000000</v>
      </c>
      <c r="C22" s="171">
        <v>6279920818</v>
      </c>
      <c r="D22" s="6">
        <v>6279920818</v>
      </c>
      <c r="E22" s="81">
        <f t="shared" si="0"/>
        <v>-2720079182</v>
      </c>
      <c r="F22" s="104">
        <f>D22/B22*100</f>
        <v>69.77689797777778</v>
      </c>
    </row>
    <row r="23" spans="1:8" ht="19.5" customHeight="1">
      <c r="A23" s="5" t="s">
        <v>99</v>
      </c>
      <c r="B23" s="170">
        <f>SUM(B24:B28)</f>
        <v>680000000</v>
      </c>
      <c r="C23" s="170">
        <f>SUM(C24:C28)</f>
        <v>782907594</v>
      </c>
      <c r="D23" s="5">
        <f>SUM(D24:D28)</f>
        <v>782907594</v>
      </c>
      <c r="E23" s="81">
        <f t="shared" si="0"/>
        <v>102907594</v>
      </c>
      <c r="F23" s="104">
        <f>D23/B23*100</f>
        <v>115.13346970588236</v>
      </c>
      <c r="H23" s="144"/>
    </row>
    <row r="24" spans="1:6" ht="19.5" customHeight="1">
      <c r="A24" s="5" t="s">
        <v>38</v>
      </c>
      <c r="B24" s="172"/>
      <c r="C24" s="173"/>
      <c r="D24" s="174"/>
      <c r="E24" s="119">
        <f t="shared" si="0"/>
        <v>0</v>
      </c>
      <c r="F24" s="6"/>
    </row>
    <row r="25" spans="1:6" ht="19.5" customHeight="1">
      <c r="A25" s="5" t="s">
        <v>39</v>
      </c>
      <c r="B25" s="172">
        <v>680000000</v>
      </c>
      <c r="C25" s="173">
        <v>747262479</v>
      </c>
      <c r="D25" s="174">
        <v>747262479</v>
      </c>
      <c r="E25" s="119">
        <f t="shared" si="0"/>
        <v>67262479</v>
      </c>
      <c r="F25" s="6"/>
    </row>
    <row r="26" spans="1:7" ht="19.5" customHeight="1">
      <c r="A26" s="5" t="s">
        <v>40</v>
      </c>
      <c r="B26" s="172"/>
      <c r="C26" s="173"/>
      <c r="D26" s="174"/>
      <c r="E26" s="119">
        <f t="shared" si="0"/>
        <v>0</v>
      </c>
      <c r="F26" s="6"/>
      <c r="G26" s="101"/>
    </row>
    <row r="27" spans="1:6" ht="19.5" customHeight="1">
      <c r="A27" s="5" t="s">
        <v>41</v>
      </c>
      <c r="B27" s="172"/>
      <c r="C27" s="173">
        <v>35645115</v>
      </c>
      <c r="D27" s="174">
        <v>35645115</v>
      </c>
      <c r="E27" s="119">
        <f t="shared" si="0"/>
        <v>35645115</v>
      </c>
      <c r="F27" s="6"/>
    </row>
    <row r="28" spans="1:6" ht="19.5" customHeight="1">
      <c r="A28" s="5" t="s">
        <v>42</v>
      </c>
      <c r="B28" s="172"/>
      <c r="C28" s="173"/>
      <c r="D28" s="174"/>
      <c r="E28" s="119">
        <f t="shared" si="0"/>
        <v>0</v>
      </c>
      <c r="F28" s="6"/>
    </row>
    <row r="29" spans="1:6" ht="19.5" customHeight="1">
      <c r="A29" s="5" t="s">
        <v>100</v>
      </c>
      <c r="B29" s="170">
        <v>430000000</v>
      </c>
      <c r="C29" s="171">
        <v>330067157</v>
      </c>
      <c r="D29" s="6">
        <v>330067157</v>
      </c>
      <c r="E29" s="81">
        <f>D29-B29</f>
        <v>-99932843</v>
      </c>
      <c r="F29" s="6"/>
    </row>
    <row r="30" spans="1:6" ht="15">
      <c r="A30" s="68" t="s">
        <v>86</v>
      </c>
      <c r="B30" s="176"/>
      <c r="C30" s="169"/>
      <c r="D30" s="4"/>
      <c r="E30" s="80">
        <f t="shared" si="0"/>
        <v>0</v>
      </c>
      <c r="F30" s="4"/>
    </row>
    <row r="31" spans="1:6" s="69" customFormat="1" ht="16.5" customHeight="1">
      <c r="A31" s="68" t="s">
        <v>87</v>
      </c>
      <c r="B31" s="169"/>
      <c r="C31" s="169">
        <v>8567775188</v>
      </c>
      <c r="D31" s="4">
        <f>C31</f>
        <v>8567775188</v>
      </c>
      <c r="E31" s="80">
        <f t="shared" si="0"/>
        <v>8567775188</v>
      </c>
      <c r="F31" s="6"/>
    </row>
    <row r="32" spans="1:6" ht="14.25" customHeight="1">
      <c r="A32" s="68" t="s">
        <v>88</v>
      </c>
      <c r="B32" s="176">
        <f>SUM(B33:B34)</f>
        <v>3650000000</v>
      </c>
      <c r="C32" s="176">
        <f>SUM(C33:C34)</f>
        <v>5333185000</v>
      </c>
      <c r="D32" s="68">
        <f>SUM(D33:D34)</f>
        <v>5333185000</v>
      </c>
      <c r="E32" s="80">
        <f t="shared" si="0"/>
        <v>1683185000</v>
      </c>
      <c r="F32" s="4"/>
    </row>
    <row r="33" spans="1:6" ht="14.25" customHeight="1">
      <c r="A33" s="5" t="s">
        <v>101</v>
      </c>
      <c r="B33" s="171">
        <v>3540000000</v>
      </c>
      <c r="C33" s="171">
        <v>3540000000</v>
      </c>
      <c r="D33" s="6">
        <f>C33</f>
        <v>3540000000</v>
      </c>
      <c r="E33" s="80">
        <f t="shared" si="0"/>
        <v>0</v>
      </c>
      <c r="F33" s="104">
        <f>D33/B33*100</f>
        <v>100</v>
      </c>
    </row>
    <row r="34" spans="1:6" ht="14.25" customHeight="1">
      <c r="A34" s="5" t="s">
        <v>102</v>
      </c>
      <c r="B34" s="170">
        <v>110000000</v>
      </c>
      <c r="C34" s="171">
        <v>1793185000</v>
      </c>
      <c r="D34" s="6">
        <f>C34</f>
        <v>1793185000</v>
      </c>
      <c r="E34" s="81">
        <f>D34-B34</f>
        <v>1683185000</v>
      </c>
      <c r="F34" s="4"/>
    </row>
    <row r="35" spans="1:6" ht="14.25" customHeight="1">
      <c r="A35" s="68" t="s">
        <v>89</v>
      </c>
      <c r="B35" s="176"/>
      <c r="C35" s="169">
        <v>0</v>
      </c>
      <c r="D35" s="4">
        <v>0</v>
      </c>
      <c r="E35" s="80">
        <f>D35-B35</f>
        <v>0</v>
      </c>
      <c r="F35" s="4"/>
    </row>
    <row r="36" spans="1:6" ht="14.25" customHeight="1">
      <c r="A36" s="68" t="s">
        <v>43</v>
      </c>
      <c r="B36" s="176">
        <f>SUM(B37)</f>
        <v>0</v>
      </c>
      <c r="C36" s="176">
        <f>SUM(C37)</f>
        <v>14000000</v>
      </c>
      <c r="D36" s="68">
        <f>SUM(D37)</f>
        <v>14000000</v>
      </c>
      <c r="E36" s="80">
        <f t="shared" si="0"/>
        <v>14000000</v>
      </c>
      <c r="F36" s="4"/>
    </row>
    <row r="37" spans="1:6" ht="14.25" customHeight="1">
      <c r="A37" s="53" t="s">
        <v>44</v>
      </c>
      <c r="B37" s="177"/>
      <c r="C37" s="178">
        <v>14000000</v>
      </c>
      <c r="D37" s="179">
        <v>14000000</v>
      </c>
      <c r="E37" s="82">
        <f t="shared" si="0"/>
        <v>14000000</v>
      </c>
      <c r="F37" s="83"/>
    </row>
  </sheetData>
  <sheetProtection/>
  <mergeCells count="9">
    <mergeCell ref="A1:F1"/>
    <mergeCell ref="A5:A6"/>
    <mergeCell ref="B5:B6"/>
    <mergeCell ref="D5:D6"/>
    <mergeCell ref="E5:F5"/>
    <mergeCell ref="C5:C6"/>
    <mergeCell ref="E4:F4"/>
    <mergeCell ref="A2:F2"/>
    <mergeCell ref="A3:F3"/>
  </mergeCells>
  <printOptions/>
  <pageMargins left="0.2362204724409449" right="0.1968503937007874" top="0.8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36.7109375" style="10" customWidth="1"/>
    <col min="2" max="2" width="15.28125" style="9" customWidth="1"/>
    <col min="3" max="3" width="15.421875" style="9" bestFit="1" customWidth="1"/>
    <col min="4" max="4" width="15.421875" style="158" customWidth="1"/>
    <col min="5" max="5" width="15.140625" style="9" customWidth="1"/>
    <col min="6" max="6" width="14.57421875" style="9" customWidth="1"/>
    <col min="7" max="7" width="15.140625" style="9" customWidth="1"/>
    <col min="8" max="8" width="18.28125" style="9" customWidth="1"/>
    <col min="9" max="9" width="17.8515625" style="9" bestFit="1" customWidth="1"/>
    <col min="10" max="16384" width="9.140625" style="9" customWidth="1"/>
  </cols>
  <sheetData>
    <row r="1" spans="1:6" s="8" customFormat="1" ht="21" customHeight="1">
      <c r="A1" s="214"/>
      <c r="B1" s="214"/>
      <c r="C1" s="7"/>
      <c r="D1" s="157"/>
      <c r="F1" s="8" t="s">
        <v>57</v>
      </c>
    </row>
    <row r="2" spans="1:6" s="8" customFormat="1" ht="18" customHeight="1">
      <c r="A2" s="215" t="s">
        <v>141</v>
      </c>
      <c r="B2" s="215"/>
      <c r="C2" s="215"/>
      <c r="D2" s="215"/>
      <c r="E2" s="215"/>
      <c r="F2" s="215"/>
    </row>
    <row r="3" spans="1:6" s="8" customFormat="1" ht="18" customHeight="1">
      <c r="A3" s="216" t="s">
        <v>163</v>
      </c>
      <c r="B3" s="216"/>
      <c r="C3" s="216"/>
      <c r="D3" s="216"/>
      <c r="E3" s="216"/>
      <c r="F3" s="216"/>
    </row>
    <row r="4" ht="18" customHeight="1">
      <c r="F4" s="20" t="s">
        <v>49</v>
      </c>
    </row>
    <row r="5" spans="1:6" ht="20.25" customHeight="1">
      <c r="A5" s="209" t="s">
        <v>28</v>
      </c>
      <c r="B5" s="209" t="s">
        <v>79</v>
      </c>
      <c r="C5" s="209" t="s">
        <v>80</v>
      </c>
      <c r="D5" s="209" t="s">
        <v>81</v>
      </c>
      <c r="E5" s="209" t="s">
        <v>29</v>
      </c>
      <c r="F5" s="209"/>
    </row>
    <row r="6" spans="1:6" ht="61.5" customHeight="1">
      <c r="A6" s="209"/>
      <c r="B6" s="209"/>
      <c r="C6" s="209"/>
      <c r="D6" s="209"/>
      <c r="E6" s="3" t="s">
        <v>30</v>
      </c>
      <c r="F6" s="66" t="s">
        <v>31</v>
      </c>
    </row>
    <row r="7" spans="1:8" ht="15.75" customHeight="1">
      <c r="A7" s="96" t="s">
        <v>83</v>
      </c>
      <c r="B7" s="97">
        <f>B8+B11+B42</f>
        <v>14300000000</v>
      </c>
      <c r="C7" s="97">
        <f>C8+C11+C42</f>
        <v>16443321563</v>
      </c>
      <c r="D7" s="159">
        <f>D8+D11+D42</f>
        <v>16443321563</v>
      </c>
      <c r="E7" s="97">
        <f>E8+E11+E42</f>
        <v>2158321563</v>
      </c>
      <c r="F7" s="98">
        <f>D7/B7*100</f>
        <v>114.98826267832168</v>
      </c>
      <c r="H7" s="99"/>
    </row>
    <row r="8" spans="1:8" ht="15.75" customHeight="1">
      <c r="A8" s="56" t="s">
        <v>0</v>
      </c>
      <c r="B8" s="11">
        <f>SUM(B9:B10)</f>
        <v>9000000000</v>
      </c>
      <c r="C8" s="11">
        <f>SUM(C9:C10)</f>
        <v>9313325000</v>
      </c>
      <c r="D8" s="19">
        <f>SUM(D9:D10)</f>
        <v>9313325000</v>
      </c>
      <c r="E8" s="11">
        <f>SUM(E9:E10)</f>
        <v>313325000</v>
      </c>
      <c r="F8" s="71">
        <f>D8/B8*100</f>
        <v>103.48138888888889</v>
      </c>
      <c r="H8" s="99"/>
    </row>
    <row r="9" spans="1:6" ht="15.75" customHeight="1">
      <c r="A9" s="57" t="s">
        <v>16</v>
      </c>
      <c r="B9" s="121">
        <v>9000000000</v>
      </c>
      <c r="C9" s="12">
        <v>9313325000</v>
      </c>
      <c r="D9" s="16">
        <f>C9</f>
        <v>9313325000</v>
      </c>
      <c r="E9" s="12">
        <f>D9-B9</f>
        <v>313325000</v>
      </c>
      <c r="F9" s="72"/>
    </row>
    <row r="10" spans="1:6" ht="15">
      <c r="A10" s="57" t="s">
        <v>104</v>
      </c>
      <c r="B10" s="121"/>
      <c r="C10" s="12"/>
      <c r="D10" s="16"/>
      <c r="E10" s="12">
        <f aca="true" t="shared" si="0" ref="E10:E48">D10-B10</f>
        <v>0</v>
      </c>
      <c r="F10" s="72"/>
    </row>
    <row r="11" spans="1:6" ht="15.75" customHeight="1">
      <c r="A11" s="56" t="s">
        <v>1</v>
      </c>
      <c r="B11" s="122">
        <f>B12+B15+B16+B17+B19+B20+B26+B30+B40+B41+B18+B25</f>
        <v>5208000000</v>
      </c>
      <c r="C11" s="11">
        <f>C12+C15+C16+C17+C19+C20+C26+C30+C40+C41+C18+C25</f>
        <v>7129996563</v>
      </c>
      <c r="D11" s="19">
        <f>D12+D15+D16+D17+D19+D20+D26+D30+D40+D41+D18+D25</f>
        <v>7129996563</v>
      </c>
      <c r="E11" s="11">
        <f>E12+E15+E16+E17+E19+E20+E26+E30+E40+E41+E18</f>
        <v>1936996563</v>
      </c>
      <c r="F11" s="71">
        <f aca="true" t="shared" si="1" ref="F11:F42">D11/B11*100</f>
        <v>136.90469591013826</v>
      </c>
    </row>
    <row r="12" spans="1:6" ht="15.75" customHeight="1">
      <c r="A12" s="58" t="s">
        <v>17</v>
      </c>
      <c r="B12" s="123">
        <f>SUM(B13:B14)</f>
        <v>769900000</v>
      </c>
      <c r="C12" s="13">
        <f>SUM(C13:C14)</f>
        <v>556738138</v>
      </c>
      <c r="D12" s="55">
        <f>SUM(D13:D14)</f>
        <v>556738138</v>
      </c>
      <c r="E12" s="11">
        <f>D12-B12</f>
        <v>-213161862</v>
      </c>
      <c r="F12" s="71">
        <f t="shared" si="1"/>
        <v>72.31304559033642</v>
      </c>
    </row>
    <row r="13" spans="1:8" ht="15.75" customHeight="1">
      <c r="A13" s="59" t="s">
        <v>18</v>
      </c>
      <c r="B13" s="121">
        <v>482400000</v>
      </c>
      <c r="C13" s="12">
        <v>401016138</v>
      </c>
      <c r="D13" s="16">
        <f>C13</f>
        <v>401016138</v>
      </c>
      <c r="E13" s="12">
        <f t="shared" si="0"/>
        <v>-81383862</v>
      </c>
      <c r="F13" s="72">
        <f t="shared" si="1"/>
        <v>83.12938184079603</v>
      </c>
      <c r="H13" s="99"/>
    </row>
    <row r="14" spans="1:8" ht="15.75" customHeight="1">
      <c r="A14" s="59" t="s">
        <v>19</v>
      </c>
      <c r="B14" s="121">
        <v>287500000</v>
      </c>
      <c r="C14" s="12">
        <v>155722000</v>
      </c>
      <c r="D14" s="16">
        <f>C14</f>
        <v>155722000</v>
      </c>
      <c r="E14" s="12">
        <f t="shared" si="0"/>
        <v>-131778000</v>
      </c>
      <c r="F14" s="72">
        <f t="shared" si="1"/>
        <v>54.16417391304348</v>
      </c>
      <c r="H14" s="99"/>
    </row>
    <row r="15" spans="1:8" ht="30" customHeight="1">
      <c r="A15" s="58" t="s">
        <v>117</v>
      </c>
      <c r="B15" s="123">
        <v>69000000</v>
      </c>
      <c r="C15" s="13">
        <v>27153000</v>
      </c>
      <c r="D15" s="55">
        <f>C15</f>
        <v>27153000</v>
      </c>
      <c r="E15" s="12">
        <f t="shared" si="0"/>
        <v>-41847000</v>
      </c>
      <c r="F15" s="72"/>
      <c r="H15" s="99"/>
    </row>
    <row r="16" spans="1:8" ht="15.75" customHeight="1">
      <c r="A16" s="60" t="s">
        <v>20</v>
      </c>
      <c r="B16" s="123">
        <v>45000000</v>
      </c>
      <c r="C16" s="13">
        <v>81500000</v>
      </c>
      <c r="D16" s="55">
        <f>C16</f>
        <v>81500000</v>
      </c>
      <c r="E16" s="11">
        <f t="shared" si="0"/>
        <v>36500000</v>
      </c>
      <c r="F16" s="71">
        <f t="shared" si="1"/>
        <v>181.11111111111111</v>
      </c>
      <c r="H16" s="99"/>
    </row>
    <row r="17" spans="1:6" ht="15">
      <c r="A17" s="60" t="s">
        <v>21</v>
      </c>
      <c r="B17" s="123">
        <v>105000000</v>
      </c>
      <c r="C17" s="13">
        <v>216870000</v>
      </c>
      <c r="D17" s="55">
        <v>216870000</v>
      </c>
      <c r="E17" s="11">
        <f t="shared" si="0"/>
        <v>111870000</v>
      </c>
      <c r="F17" s="71">
        <f t="shared" si="1"/>
        <v>206.54285714285714</v>
      </c>
    </row>
    <row r="18" spans="1:6" ht="15">
      <c r="A18" s="60" t="s">
        <v>82</v>
      </c>
      <c r="B18" s="123">
        <v>30000000</v>
      </c>
      <c r="C18" s="13">
        <v>13500000</v>
      </c>
      <c r="D18" s="55">
        <f>C18</f>
        <v>13500000</v>
      </c>
      <c r="E18" s="11">
        <f t="shared" si="0"/>
        <v>-16500000</v>
      </c>
      <c r="F18" s="71">
        <f t="shared" si="1"/>
        <v>45</v>
      </c>
    </row>
    <row r="19" spans="1:6" ht="15">
      <c r="A19" s="60" t="s">
        <v>85</v>
      </c>
      <c r="B19" s="123">
        <v>16000000</v>
      </c>
      <c r="C19" s="13">
        <v>132575000</v>
      </c>
      <c r="D19" s="55">
        <f>C19</f>
        <v>132575000</v>
      </c>
      <c r="E19" s="11">
        <f t="shared" si="0"/>
        <v>116575000</v>
      </c>
      <c r="F19" s="71">
        <f t="shared" si="1"/>
        <v>828.5937499999999</v>
      </c>
    </row>
    <row r="20" spans="1:6" ht="15.75" customHeight="1">
      <c r="A20" s="61" t="s">
        <v>22</v>
      </c>
      <c r="B20" s="13">
        <f>SUM(B21:B24)</f>
        <v>150000000</v>
      </c>
      <c r="C20" s="13">
        <f>SUM(C21:C24)</f>
        <v>270469000</v>
      </c>
      <c r="D20" s="55">
        <f>SUM(D21:D24)</f>
        <v>270469000</v>
      </c>
      <c r="E20" s="11">
        <f t="shared" si="0"/>
        <v>120469000</v>
      </c>
      <c r="F20" s="71">
        <f t="shared" si="1"/>
        <v>180.31266666666667</v>
      </c>
    </row>
    <row r="21" spans="1:6" ht="15.75" customHeight="1">
      <c r="A21" s="62" t="s">
        <v>6</v>
      </c>
      <c r="B21" s="121">
        <v>30000000</v>
      </c>
      <c r="C21" s="12"/>
      <c r="D21" s="16"/>
      <c r="E21" s="12">
        <f t="shared" si="0"/>
        <v>-30000000</v>
      </c>
      <c r="F21" s="72">
        <f t="shared" si="1"/>
        <v>0</v>
      </c>
    </row>
    <row r="22" spans="1:8" ht="15.75" customHeight="1">
      <c r="A22" s="62" t="s">
        <v>23</v>
      </c>
      <c r="B22" s="121">
        <v>39000000</v>
      </c>
      <c r="C22" s="12">
        <v>129837000</v>
      </c>
      <c r="D22" s="16">
        <f>C22</f>
        <v>129837000</v>
      </c>
      <c r="E22" s="12">
        <f t="shared" si="0"/>
        <v>90837000</v>
      </c>
      <c r="F22" s="72">
        <f t="shared" si="1"/>
        <v>332.91538461538465</v>
      </c>
      <c r="H22" s="100"/>
    </row>
    <row r="23" spans="1:6" ht="15.75" customHeight="1">
      <c r="A23" s="62" t="s">
        <v>5</v>
      </c>
      <c r="B23" s="121">
        <v>50000000</v>
      </c>
      <c r="C23" s="12">
        <v>30932000</v>
      </c>
      <c r="D23" s="16">
        <f>C23</f>
        <v>30932000</v>
      </c>
      <c r="E23" s="12">
        <f t="shared" si="0"/>
        <v>-19068000</v>
      </c>
      <c r="F23" s="72">
        <f t="shared" si="1"/>
        <v>61.864</v>
      </c>
    </row>
    <row r="24" spans="1:6" ht="15.75" customHeight="1">
      <c r="A24" s="62" t="s">
        <v>4</v>
      </c>
      <c r="B24" s="121">
        <f>21000000+10000000</f>
        <v>31000000</v>
      </c>
      <c r="C24" s="12">
        <v>109700000</v>
      </c>
      <c r="D24" s="16">
        <f>C24</f>
        <v>109700000</v>
      </c>
      <c r="E24" s="12">
        <f t="shared" si="0"/>
        <v>78700000</v>
      </c>
      <c r="F24" s="72">
        <f t="shared" si="1"/>
        <v>353.8709677419355</v>
      </c>
    </row>
    <row r="25" spans="1:6" ht="15.75" customHeight="1">
      <c r="A25" s="56" t="s">
        <v>105</v>
      </c>
      <c r="B25" s="122">
        <v>15000000</v>
      </c>
      <c r="C25" s="11"/>
      <c r="D25" s="19">
        <f>C25</f>
        <v>0</v>
      </c>
      <c r="E25" s="12">
        <f>D25-B25</f>
        <v>-15000000</v>
      </c>
      <c r="F25" s="72">
        <f t="shared" si="1"/>
        <v>0</v>
      </c>
    </row>
    <row r="26" spans="1:6" ht="15.75" customHeight="1">
      <c r="A26" s="58" t="s">
        <v>106</v>
      </c>
      <c r="B26" s="123">
        <f>SUM(B27:B29)</f>
        <v>67100000</v>
      </c>
      <c r="C26" s="13">
        <f>SUM(C27:C29)</f>
        <v>1280529000</v>
      </c>
      <c r="D26" s="55">
        <f>SUM(D27:D29)</f>
        <v>1266529000</v>
      </c>
      <c r="E26" s="11">
        <f t="shared" si="0"/>
        <v>1199429000</v>
      </c>
      <c r="F26" s="71">
        <f t="shared" si="1"/>
        <v>1887.5245901639346</v>
      </c>
    </row>
    <row r="27" spans="1:6" ht="15.75" customHeight="1">
      <c r="A27" s="63" t="s">
        <v>24</v>
      </c>
      <c r="B27" s="12">
        <v>27100000</v>
      </c>
      <c r="C27" s="12">
        <v>26844000</v>
      </c>
      <c r="D27" s="16">
        <f>C27</f>
        <v>26844000</v>
      </c>
      <c r="E27" s="12">
        <f t="shared" si="0"/>
        <v>-256000</v>
      </c>
      <c r="F27" s="72"/>
    </row>
    <row r="28" spans="1:8" ht="29.25" customHeight="1">
      <c r="A28" s="63" t="s">
        <v>25</v>
      </c>
      <c r="B28" s="12"/>
      <c r="C28" s="12">
        <v>1152365000</v>
      </c>
      <c r="D28" s="16">
        <f>C28</f>
        <v>1152365000</v>
      </c>
      <c r="E28" s="12">
        <f t="shared" si="0"/>
        <v>1152365000</v>
      </c>
      <c r="F28" s="72"/>
      <c r="H28" s="99"/>
    </row>
    <row r="29" spans="1:8" ht="15.75" customHeight="1">
      <c r="A29" s="63" t="s">
        <v>26</v>
      </c>
      <c r="B29" s="12">
        <v>40000000</v>
      </c>
      <c r="C29" s="12">
        <v>101320000</v>
      </c>
      <c r="D29" s="16">
        <f>C29-D41</f>
        <v>87320000</v>
      </c>
      <c r="E29" s="12">
        <f t="shared" si="0"/>
        <v>47320000</v>
      </c>
      <c r="F29" s="72">
        <f t="shared" si="1"/>
        <v>218.29999999999998</v>
      </c>
      <c r="H29" s="99"/>
    </row>
    <row r="30" spans="1:9" ht="15.75" customHeight="1">
      <c r="A30" s="58" t="s">
        <v>107</v>
      </c>
      <c r="B30" s="13">
        <f>SUM(B31:B39)</f>
        <v>3941000000</v>
      </c>
      <c r="C30" s="13">
        <f>SUM(C31:C39)</f>
        <v>4550662425</v>
      </c>
      <c r="D30" s="55">
        <f>SUM(D31:D39)</f>
        <v>4550662425</v>
      </c>
      <c r="E30" s="11">
        <f t="shared" si="0"/>
        <v>609662425</v>
      </c>
      <c r="F30" s="71">
        <f t="shared" si="1"/>
        <v>115.46973927937071</v>
      </c>
      <c r="H30" s="161"/>
      <c r="I30" s="99"/>
    </row>
    <row r="31" spans="1:9" ht="15.75" customHeight="1">
      <c r="A31" s="63" t="s">
        <v>7</v>
      </c>
      <c r="B31" s="12">
        <v>2712538285</v>
      </c>
      <c r="C31" s="16">
        <v>3084012285</v>
      </c>
      <c r="D31" s="16">
        <f aca="true" t="shared" si="2" ref="D31:D39">C31</f>
        <v>3084012285</v>
      </c>
      <c r="E31" s="12">
        <f t="shared" si="0"/>
        <v>371474000</v>
      </c>
      <c r="F31" s="72">
        <f t="shared" si="1"/>
        <v>113.69470071829788</v>
      </c>
      <c r="G31" s="143"/>
      <c r="H31" s="99"/>
      <c r="I31" s="100"/>
    </row>
    <row r="32" spans="1:8" ht="15.75" customHeight="1">
      <c r="A32" s="63" t="s">
        <v>15</v>
      </c>
      <c r="B32" s="12">
        <v>255758240</v>
      </c>
      <c r="C32" s="16">
        <v>253652000</v>
      </c>
      <c r="D32" s="16">
        <f t="shared" si="2"/>
        <v>253652000</v>
      </c>
      <c r="E32" s="12">
        <f t="shared" si="0"/>
        <v>-2106240</v>
      </c>
      <c r="F32" s="72">
        <f t="shared" si="1"/>
        <v>99.17647228101038</v>
      </c>
      <c r="H32" s="99"/>
    </row>
    <row r="33" spans="1:8" ht="15.75" customHeight="1">
      <c r="A33" s="63" t="s">
        <v>8</v>
      </c>
      <c r="B33" s="12">
        <v>360377975</v>
      </c>
      <c r="C33" s="16">
        <v>445425004</v>
      </c>
      <c r="D33" s="16">
        <f t="shared" si="2"/>
        <v>445425004</v>
      </c>
      <c r="E33" s="12">
        <f t="shared" si="0"/>
        <v>85047029</v>
      </c>
      <c r="F33" s="72">
        <f t="shared" si="1"/>
        <v>123.5993969942253</v>
      </c>
      <c r="G33" s="99"/>
      <c r="H33" s="100"/>
    </row>
    <row r="34" spans="1:8" ht="15.75" customHeight="1">
      <c r="A34" s="63" t="s">
        <v>9</v>
      </c>
      <c r="B34" s="12">
        <v>112920000</v>
      </c>
      <c r="C34" s="16">
        <v>137367240</v>
      </c>
      <c r="D34" s="16">
        <f t="shared" si="2"/>
        <v>137367240</v>
      </c>
      <c r="E34" s="12">
        <f t="shared" si="0"/>
        <v>24447240</v>
      </c>
      <c r="F34" s="72">
        <f t="shared" si="1"/>
        <v>121.6500531349628</v>
      </c>
      <c r="G34" s="143"/>
      <c r="H34" s="99"/>
    </row>
    <row r="35" spans="1:8" ht="15.75" customHeight="1">
      <c r="A35" s="63" t="s">
        <v>10</v>
      </c>
      <c r="B35" s="12">
        <v>111802500</v>
      </c>
      <c r="C35" s="16">
        <v>165563512</v>
      </c>
      <c r="D35" s="16">
        <f t="shared" si="2"/>
        <v>165563512</v>
      </c>
      <c r="E35" s="12">
        <f t="shared" si="0"/>
        <v>53761012</v>
      </c>
      <c r="F35" s="72">
        <f t="shared" si="1"/>
        <v>148.0856975470137</v>
      </c>
      <c r="H35" s="99"/>
    </row>
    <row r="36" spans="1:6" ht="15.75" customHeight="1">
      <c r="A36" s="63" t="s">
        <v>11</v>
      </c>
      <c r="B36" s="12">
        <v>126553500</v>
      </c>
      <c r="C36" s="16">
        <v>149487980</v>
      </c>
      <c r="D36" s="16">
        <f t="shared" si="2"/>
        <v>149487980</v>
      </c>
      <c r="E36" s="12">
        <f t="shared" si="0"/>
        <v>22934480</v>
      </c>
      <c r="F36" s="72">
        <f t="shared" si="1"/>
        <v>118.12235931839103</v>
      </c>
    </row>
    <row r="37" spans="1:6" ht="15.75" customHeight="1">
      <c r="A37" s="63" t="s">
        <v>12</v>
      </c>
      <c r="B37" s="12">
        <v>117026000</v>
      </c>
      <c r="C37" s="16">
        <v>156825892</v>
      </c>
      <c r="D37" s="16">
        <f t="shared" si="2"/>
        <v>156825892</v>
      </c>
      <c r="E37" s="12">
        <f t="shared" si="0"/>
        <v>39799892</v>
      </c>
      <c r="F37" s="72">
        <f t="shared" si="1"/>
        <v>134.00944405516725</v>
      </c>
    </row>
    <row r="38" spans="1:6" ht="15.75" customHeight="1">
      <c r="A38" s="63" t="s">
        <v>13</v>
      </c>
      <c r="B38" s="17">
        <v>131023500</v>
      </c>
      <c r="C38" s="17">
        <v>154018512</v>
      </c>
      <c r="D38" s="16">
        <f t="shared" si="2"/>
        <v>154018512</v>
      </c>
      <c r="E38" s="12">
        <f t="shared" si="0"/>
        <v>22995012</v>
      </c>
      <c r="F38" s="72">
        <f t="shared" si="1"/>
        <v>117.55029593927806</v>
      </c>
    </row>
    <row r="39" spans="1:8" ht="15.75" customHeight="1">
      <c r="A39" s="63" t="s">
        <v>14</v>
      </c>
      <c r="B39" s="17">
        <f>10000000+3000000</f>
        <v>13000000</v>
      </c>
      <c r="C39" s="17">
        <f>2970000+1340000</f>
        <v>4310000</v>
      </c>
      <c r="D39" s="16">
        <f t="shared" si="2"/>
        <v>4310000</v>
      </c>
      <c r="E39" s="12">
        <f t="shared" si="0"/>
        <v>-8690000</v>
      </c>
      <c r="F39" s="72">
        <f t="shared" si="1"/>
        <v>33.15384615384615</v>
      </c>
      <c r="H39" s="99"/>
    </row>
    <row r="40" spans="1:6" ht="15.75" customHeight="1">
      <c r="A40" s="61" t="s">
        <v>118</v>
      </c>
      <c r="B40" s="18"/>
      <c r="C40" s="18"/>
      <c r="D40" s="55"/>
      <c r="E40" s="11">
        <f t="shared" si="0"/>
        <v>0</v>
      </c>
      <c r="F40" s="72"/>
    </row>
    <row r="41" spans="1:6" ht="15.75" customHeight="1">
      <c r="A41" s="61" t="s">
        <v>119</v>
      </c>
      <c r="B41" s="18"/>
      <c r="C41" s="18"/>
      <c r="D41" s="55">
        <v>14000000</v>
      </c>
      <c r="E41" s="11">
        <f t="shared" si="0"/>
        <v>14000000</v>
      </c>
      <c r="F41" s="72"/>
    </row>
    <row r="42" spans="1:6" ht="15.75" customHeight="1">
      <c r="A42" s="64" t="s">
        <v>27</v>
      </c>
      <c r="B42" s="54">
        <v>92000000</v>
      </c>
      <c r="C42" s="18">
        <v>0</v>
      </c>
      <c r="D42" s="55">
        <f>C42</f>
        <v>0</v>
      </c>
      <c r="E42" s="11">
        <f t="shared" si="0"/>
        <v>-92000000</v>
      </c>
      <c r="F42" s="72">
        <f t="shared" si="1"/>
        <v>0</v>
      </c>
    </row>
    <row r="43" spans="1:6" ht="15.75" customHeight="1">
      <c r="A43" s="65" t="s">
        <v>108</v>
      </c>
      <c r="B43" s="15"/>
      <c r="C43" s="54">
        <v>5328823776</v>
      </c>
      <c r="D43" s="54">
        <v>5328823776</v>
      </c>
      <c r="E43" s="15">
        <f t="shared" si="0"/>
        <v>5328823776</v>
      </c>
      <c r="F43" s="73"/>
    </row>
    <row r="44" spans="1:6" ht="15.75" customHeight="1">
      <c r="A44" s="56" t="s">
        <v>109</v>
      </c>
      <c r="B44" s="15">
        <v>0</v>
      </c>
      <c r="C44" s="54">
        <v>125088500</v>
      </c>
      <c r="D44" s="19">
        <f>C44</f>
        <v>125088500</v>
      </c>
      <c r="E44" s="12"/>
      <c r="F44" s="72"/>
    </row>
    <row r="45" spans="1:6" ht="15.75" customHeight="1">
      <c r="A45" s="56" t="s">
        <v>110</v>
      </c>
      <c r="B45" s="15"/>
      <c r="C45" s="18"/>
      <c r="D45" s="19"/>
      <c r="E45" s="12"/>
      <c r="F45" s="72"/>
    </row>
    <row r="46" spans="1:6" ht="15.75" customHeight="1">
      <c r="A46" s="56" t="s">
        <v>111</v>
      </c>
      <c r="B46" s="14"/>
      <c r="C46" s="14"/>
      <c r="D46" s="17"/>
      <c r="E46" s="12">
        <f t="shared" si="0"/>
        <v>0</v>
      </c>
      <c r="F46" s="72"/>
    </row>
    <row r="47" spans="1:6" ht="15.75" customHeight="1">
      <c r="A47" s="62" t="s">
        <v>2</v>
      </c>
      <c r="B47" s="14"/>
      <c r="C47" s="14"/>
      <c r="D47" s="17"/>
      <c r="E47" s="12">
        <f t="shared" si="0"/>
        <v>0</v>
      </c>
      <c r="F47" s="72"/>
    </row>
    <row r="48" spans="1:6" ht="15.75" customHeight="1">
      <c r="A48" s="62" t="s">
        <v>3</v>
      </c>
      <c r="B48" s="14"/>
      <c r="C48" s="14"/>
      <c r="D48" s="17"/>
      <c r="E48" s="12">
        <f t="shared" si="0"/>
        <v>0</v>
      </c>
      <c r="F48" s="72"/>
    </row>
    <row r="49" spans="1:7" ht="15">
      <c r="A49" s="74" t="s">
        <v>84</v>
      </c>
      <c r="B49" s="75">
        <f>B46+B43+B7+B45+B44</f>
        <v>14300000000</v>
      </c>
      <c r="C49" s="75">
        <f>C46+C43+C7+C45+C44</f>
        <v>21897233839</v>
      </c>
      <c r="D49" s="160">
        <f>D46+D43+D7+D45+D44</f>
        <v>21897233839</v>
      </c>
      <c r="E49" s="75">
        <f>E46+E43+E7+E45+E44</f>
        <v>7487145339</v>
      </c>
      <c r="F49" s="75"/>
      <c r="G49" s="9">
        <f>D49/B49*100</f>
        <v>153.12750936363636</v>
      </c>
    </row>
    <row r="51" spans="3:4" ht="15">
      <c r="C51" s="99"/>
      <c r="D51" s="161"/>
    </row>
    <row r="53" spans="3:4" ht="15">
      <c r="C53" s="99"/>
      <c r="D53" s="161"/>
    </row>
  </sheetData>
  <sheetProtection/>
  <mergeCells count="8">
    <mergeCell ref="A1:B1"/>
    <mergeCell ref="A2:F2"/>
    <mergeCell ref="E5:F5"/>
    <mergeCell ref="A5:A6"/>
    <mergeCell ref="B5:B6"/>
    <mergeCell ref="C5:C6"/>
    <mergeCell ref="D5:D6"/>
    <mergeCell ref="A3:F3"/>
  </mergeCells>
  <printOptions/>
  <pageMargins left="0.4330708661417323" right="0.15748031496062992" top="0.5905511811023623" bottom="0.7086614173228347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4" sqref="A4:Q4"/>
    </sheetView>
  </sheetViews>
  <sheetFormatPr defaultColWidth="9.140625" defaultRowHeight="12.75"/>
  <cols>
    <col min="1" max="1" width="5.8515625" style="23" customWidth="1"/>
    <col min="2" max="2" width="45.421875" style="23" customWidth="1"/>
    <col min="3" max="3" width="16.00390625" style="23" hidden="1" customWidth="1"/>
    <col min="4" max="4" width="7.140625" style="23" hidden="1" customWidth="1"/>
    <col min="5" max="5" width="9.8515625" style="23" hidden="1" customWidth="1"/>
    <col min="6" max="6" width="10.00390625" style="23" hidden="1" customWidth="1"/>
    <col min="7" max="7" width="11.28125" style="23" hidden="1" customWidth="1"/>
    <col min="8" max="8" width="14.140625" style="23" hidden="1" customWidth="1"/>
    <col min="9" max="9" width="12.8515625" style="23" hidden="1" customWidth="1"/>
    <col min="10" max="11" width="0.13671875" style="23" hidden="1" customWidth="1"/>
    <col min="12" max="12" width="19.57421875" style="23" customWidth="1"/>
    <col min="13" max="13" width="12.7109375" style="23" hidden="1" customWidth="1"/>
    <col min="14" max="14" width="8.57421875" style="23" hidden="1" customWidth="1"/>
    <col min="15" max="15" width="8.8515625" style="23" hidden="1" customWidth="1"/>
    <col min="16" max="16" width="12.140625" style="23" hidden="1" customWidth="1"/>
    <col min="17" max="17" width="36.57421875" style="23" customWidth="1"/>
    <col min="18" max="18" width="9.140625" style="23" customWidth="1"/>
    <col min="19" max="19" width="11.140625" style="23" bestFit="1" customWidth="1"/>
    <col min="20" max="21" width="9.140625" style="23" customWidth="1"/>
    <col min="22" max="22" width="11.28125" style="23" bestFit="1" customWidth="1"/>
    <col min="23" max="16384" width="9.140625" style="23" customWidth="1"/>
  </cols>
  <sheetData>
    <row r="1" spans="1:17" ht="16.5">
      <c r="A1" s="197"/>
      <c r="B1" s="198"/>
      <c r="C1" s="21"/>
      <c r="D1" s="21"/>
      <c r="E1" s="197"/>
      <c r="F1" s="197"/>
      <c r="G1" s="197"/>
      <c r="H1" s="197"/>
      <c r="I1" s="197"/>
      <c r="Q1" s="46" t="s">
        <v>58</v>
      </c>
    </row>
    <row r="2" spans="1:9" ht="16.5" hidden="1">
      <c r="A2" s="197"/>
      <c r="B2" s="199"/>
      <c r="C2" s="197"/>
      <c r="D2" s="197"/>
      <c r="E2" s="197"/>
      <c r="F2" s="197"/>
      <c r="G2" s="197"/>
      <c r="H2" s="197"/>
      <c r="I2" s="197"/>
    </row>
    <row r="3" spans="1:17" ht="21.75" customHeight="1">
      <c r="A3" s="223" t="s">
        <v>121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21.75" customHeight="1">
      <c r="A4" s="217" t="s">
        <v>163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ht="30.75" customHeight="1">
      <c r="A5" s="225" t="s">
        <v>151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ht="18" customHeight="1">
      <c r="A6" s="21"/>
      <c r="B6" s="21"/>
      <c r="C6" s="21"/>
      <c r="D6" s="21"/>
      <c r="E6" s="21"/>
      <c r="F6" s="22"/>
      <c r="G6" s="22"/>
      <c r="H6" s="22"/>
      <c r="I6" s="22"/>
      <c r="M6" s="224" t="s">
        <v>49</v>
      </c>
      <c r="N6" s="224"/>
      <c r="O6" s="224"/>
      <c r="P6" s="224"/>
      <c r="Q6" s="46" t="s">
        <v>49</v>
      </c>
    </row>
    <row r="7" spans="1:17" ht="18.75" customHeight="1">
      <c r="A7" s="220" t="s">
        <v>59</v>
      </c>
      <c r="B7" s="220" t="s">
        <v>46</v>
      </c>
      <c r="C7" s="220" t="s">
        <v>51</v>
      </c>
      <c r="D7" s="220" t="s">
        <v>50</v>
      </c>
      <c r="E7" s="222" t="s">
        <v>60</v>
      </c>
      <c r="F7" s="222" t="s">
        <v>61</v>
      </c>
      <c r="G7" s="222" t="s">
        <v>62</v>
      </c>
      <c r="H7" s="222" t="s">
        <v>63</v>
      </c>
      <c r="I7" s="222" t="s">
        <v>64</v>
      </c>
      <c r="J7" s="222" t="s">
        <v>65</v>
      </c>
      <c r="K7" s="222" t="s">
        <v>66</v>
      </c>
      <c r="L7" s="222" t="s">
        <v>51</v>
      </c>
      <c r="M7" s="222" t="s">
        <v>67</v>
      </c>
      <c r="N7" s="222" t="s">
        <v>68</v>
      </c>
      <c r="O7" s="222" t="s">
        <v>69</v>
      </c>
      <c r="P7" s="222" t="s">
        <v>70</v>
      </c>
      <c r="Q7" s="222" t="s">
        <v>50</v>
      </c>
    </row>
    <row r="8" spans="1:17" ht="18.75" customHeight="1">
      <c r="A8" s="220"/>
      <c r="B8" s="220"/>
      <c r="C8" s="221"/>
      <c r="D8" s="221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</row>
    <row r="9" spans="1:17" ht="33">
      <c r="A9" s="95" t="s">
        <v>47</v>
      </c>
      <c r="B9" s="84" t="s">
        <v>142</v>
      </c>
      <c r="C9" s="85">
        <f aca="true" t="shared" si="0" ref="C9:C15">SUM(E9:P9)</f>
        <v>1345000000</v>
      </c>
      <c r="D9" s="86"/>
      <c r="E9" s="87">
        <f>E11+E12</f>
        <v>0</v>
      </c>
      <c r="F9" s="87">
        <f aca="true" t="shared" si="1" ref="F9:P9">F11+F12</f>
        <v>0</v>
      </c>
      <c r="G9" s="87">
        <f t="shared" si="1"/>
        <v>0</v>
      </c>
      <c r="H9" s="87">
        <f t="shared" si="1"/>
        <v>0</v>
      </c>
      <c r="I9" s="87">
        <f t="shared" si="1"/>
        <v>0</v>
      </c>
      <c r="J9" s="87">
        <f t="shared" si="1"/>
        <v>0</v>
      </c>
      <c r="K9" s="87">
        <f t="shared" si="1"/>
        <v>0</v>
      </c>
      <c r="L9" s="87">
        <f>L11+L12</f>
        <v>1345000000</v>
      </c>
      <c r="M9" s="87">
        <f t="shared" si="1"/>
        <v>0</v>
      </c>
      <c r="N9" s="87">
        <f t="shared" si="1"/>
        <v>0</v>
      </c>
      <c r="O9" s="87">
        <f t="shared" si="1"/>
        <v>0</v>
      </c>
      <c r="P9" s="87">
        <f t="shared" si="1"/>
        <v>0</v>
      </c>
      <c r="Q9" s="87"/>
    </row>
    <row r="10" spans="1:17" ht="16.5">
      <c r="A10" s="88"/>
      <c r="B10" s="27" t="s">
        <v>55</v>
      </c>
      <c r="C10" s="24">
        <f t="shared" si="0"/>
        <v>0</v>
      </c>
      <c r="D10" s="25"/>
      <c r="E10" s="28"/>
      <c r="F10" s="28"/>
      <c r="G10" s="28"/>
      <c r="H10" s="28"/>
      <c r="I10" s="28"/>
      <c r="J10" s="29"/>
      <c r="K10" s="29"/>
      <c r="L10" s="29"/>
      <c r="M10" s="29"/>
      <c r="N10" s="29"/>
      <c r="O10" s="29"/>
      <c r="P10" s="29"/>
      <c r="Q10" s="29"/>
    </row>
    <row r="11" spans="1:19" ht="33">
      <c r="A11" s="88">
        <v>1</v>
      </c>
      <c r="B11" s="30" t="s">
        <v>136</v>
      </c>
      <c r="C11" s="24">
        <f t="shared" si="0"/>
        <v>235000000</v>
      </c>
      <c r="D11" s="25"/>
      <c r="E11" s="28"/>
      <c r="F11" s="28"/>
      <c r="G11" s="28"/>
      <c r="H11" s="28"/>
      <c r="I11" s="28"/>
      <c r="J11" s="29"/>
      <c r="K11" s="29"/>
      <c r="L11" s="28">
        <f>'THU PL 01'!B9-'THU PL 01'!B14</f>
        <v>235000000</v>
      </c>
      <c r="M11" s="29"/>
      <c r="N11" s="29"/>
      <c r="O11" s="29"/>
      <c r="P11" s="29"/>
      <c r="Q11" s="29"/>
      <c r="S11" s="200"/>
    </row>
    <row r="12" spans="1:17" ht="33">
      <c r="A12" s="89">
        <v>2</v>
      </c>
      <c r="B12" s="30" t="s">
        <v>71</v>
      </c>
      <c r="C12" s="24">
        <f t="shared" si="0"/>
        <v>1110000000</v>
      </c>
      <c r="D12" s="26"/>
      <c r="E12" s="31"/>
      <c r="F12" s="31"/>
      <c r="G12" s="31"/>
      <c r="H12" s="31"/>
      <c r="I12" s="31"/>
      <c r="J12" s="31"/>
      <c r="K12" s="31"/>
      <c r="L12" s="31">
        <f>'THU PL 01'!B23+'THU PL 01'!B29</f>
        <v>1110000000</v>
      </c>
      <c r="M12" s="31"/>
      <c r="N12" s="31"/>
      <c r="O12" s="31"/>
      <c r="P12" s="31"/>
      <c r="Q12" s="31"/>
    </row>
    <row r="13" spans="1:17" ht="16.5">
      <c r="A13" s="90" t="s">
        <v>48</v>
      </c>
      <c r="B13" s="32" t="s">
        <v>152</v>
      </c>
      <c r="C13" s="24">
        <f t="shared" si="0"/>
        <v>7996273651</v>
      </c>
      <c r="D13" s="24"/>
      <c r="E13" s="24"/>
      <c r="F13" s="24"/>
      <c r="G13" s="24"/>
      <c r="H13" s="24"/>
      <c r="I13" s="24"/>
      <c r="J13" s="33"/>
      <c r="K13" s="33"/>
      <c r="L13" s="34">
        <f>'THU PL 01'!D9+'THU PL 01'!D21+'THU PL 01'!D36</f>
        <v>7996273651</v>
      </c>
      <c r="M13" s="33"/>
      <c r="N13" s="33"/>
      <c r="O13" s="33"/>
      <c r="P13" s="33"/>
      <c r="Q13" s="33"/>
    </row>
    <row r="14" spans="1:17" ht="16.5">
      <c r="A14" s="88">
        <v>1</v>
      </c>
      <c r="B14" s="35" t="s">
        <v>78</v>
      </c>
      <c r="C14" s="24">
        <f t="shared" si="0"/>
        <v>6596855818</v>
      </c>
      <c r="D14" s="24"/>
      <c r="E14" s="36"/>
      <c r="F14" s="36"/>
      <c r="G14" s="36"/>
      <c r="H14" s="36"/>
      <c r="I14" s="36"/>
      <c r="J14" s="36"/>
      <c r="K14" s="36"/>
      <c r="L14" s="28">
        <f>SUM(L15:L20)</f>
        <v>6596855818</v>
      </c>
      <c r="M14" s="36"/>
      <c r="N14" s="36"/>
      <c r="O14" s="36"/>
      <c r="P14" s="36"/>
      <c r="Q14" s="36"/>
    </row>
    <row r="15" spans="1:17" ht="16.5">
      <c r="A15" s="91" t="s">
        <v>54</v>
      </c>
      <c r="B15" s="37" t="s">
        <v>112</v>
      </c>
      <c r="C15" s="24">
        <f t="shared" si="0"/>
        <v>6279920818</v>
      </c>
      <c r="D15" s="24"/>
      <c r="E15" s="38"/>
      <c r="F15" s="39"/>
      <c r="G15" s="39"/>
      <c r="H15" s="39"/>
      <c r="I15" s="39"/>
      <c r="J15" s="39"/>
      <c r="K15" s="39"/>
      <c r="L15" s="40">
        <f>'THU PL 01'!D22</f>
        <v>6279920818</v>
      </c>
      <c r="M15" s="39"/>
      <c r="N15" s="38"/>
      <c r="O15" s="38"/>
      <c r="P15" s="38"/>
      <c r="Q15" s="39"/>
    </row>
    <row r="16" spans="1:17" ht="16.5">
      <c r="A16" s="91" t="s">
        <v>103</v>
      </c>
      <c r="B16" s="37" t="s">
        <v>124</v>
      </c>
      <c r="C16" s="24">
        <f>SUM(E16:P16)</f>
        <v>302935000</v>
      </c>
      <c r="D16" s="24"/>
      <c r="E16" s="41"/>
      <c r="F16" s="41"/>
      <c r="G16" s="41"/>
      <c r="H16" s="41"/>
      <c r="I16" s="41"/>
      <c r="J16" s="41"/>
      <c r="K16" s="41"/>
      <c r="L16" s="42">
        <f>'THU PL 01'!D14</f>
        <v>302935000</v>
      </c>
      <c r="M16" s="41"/>
      <c r="N16" s="41"/>
      <c r="O16" s="41"/>
      <c r="P16" s="41"/>
      <c r="Q16" s="41"/>
    </row>
    <row r="17" spans="1:17" ht="33">
      <c r="A17" s="91" t="s">
        <v>72</v>
      </c>
      <c r="B17" s="37" t="s">
        <v>153</v>
      </c>
      <c r="C17" s="24">
        <f aca="true" t="shared" si="2" ref="C17:C23">SUM(E17:P17)</f>
        <v>0</v>
      </c>
      <c r="D17" s="24"/>
      <c r="E17" s="41"/>
      <c r="F17" s="41"/>
      <c r="G17" s="41"/>
      <c r="H17" s="41"/>
      <c r="I17" s="41"/>
      <c r="J17" s="41"/>
      <c r="K17" s="41"/>
      <c r="L17" s="42">
        <f>'THU PL 01'!D20</f>
        <v>0</v>
      </c>
      <c r="M17" s="41"/>
      <c r="N17" s="41"/>
      <c r="O17" s="41"/>
      <c r="P17" s="41"/>
      <c r="Q17" s="41"/>
    </row>
    <row r="18" spans="1:17" ht="16.5">
      <c r="A18" s="91" t="s">
        <v>73</v>
      </c>
      <c r="B18" s="37" t="s">
        <v>125</v>
      </c>
      <c r="C18" s="24">
        <f t="shared" si="2"/>
        <v>0</v>
      </c>
      <c r="D18" s="24"/>
      <c r="E18" s="41"/>
      <c r="F18" s="41"/>
      <c r="G18" s="41"/>
      <c r="H18" s="41"/>
      <c r="I18" s="41"/>
      <c r="J18" s="38"/>
      <c r="K18" s="38"/>
      <c r="L18" s="40">
        <v>0</v>
      </c>
      <c r="M18" s="38"/>
      <c r="N18" s="38"/>
      <c r="O18" s="38"/>
      <c r="P18" s="38"/>
      <c r="Q18" s="38"/>
    </row>
    <row r="19" spans="1:17" ht="16.5">
      <c r="A19" s="91" t="s">
        <v>74</v>
      </c>
      <c r="B19" s="43" t="s">
        <v>126</v>
      </c>
      <c r="C19" s="24">
        <f t="shared" si="2"/>
        <v>0</v>
      </c>
      <c r="D19" s="24"/>
      <c r="E19" s="41"/>
      <c r="F19" s="41"/>
      <c r="G19" s="41"/>
      <c r="H19" s="41"/>
      <c r="I19" s="41"/>
      <c r="J19" s="38"/>
      <c r="K19" s="38"/>
      <c r="L19" s="40">
        <v>0</v>
      </c>
      <c r="M19" s="38"/>
      <c r="N19" s="38"/>
      <c r="O19" s="38"/>
      <c r="P19" s="38"/>
      <c r="Q19" s="38"/>
    </row>
    <row r="20" spans="1:17" ht="16.5">
      <c r="A20" s="91" t="s">
        <v>75</v>
      </c>
      <c r="B20" s="43" t="s">
        <v>127</v>
      </c>
      <c r="C20" s="24">
        <f t="shared" si="2"/>
        <v>14000000</v>
      </c>
      <c r="D20" s="24"/>
      <c r="E20" s="41"/>
      <c r="F20" s="41"/>
      <c r="G20" s="41"/>
      <c r="H20" s="41"/>
      <c r="I20" s="41"/>
      <c r="J20" s="38"/>
      <c r="K20" s="41"/>
      <c r="L20" s="40">
        <f>'THU PL 01'!D36</f>
        <v>14000000</v>
      </c>
      <c r="M20" s="38"/>
      <c r="N20" s="38"/>
      <c r="O20" s="38"/>
      <c r="P20" s="38"/>
      <c r="Q20" s="38"/>
    </row>
    <row r="21" spans="1:22" ht="49.5">
      <c r="A21" s="88">
        <v>2</v>
      </c>
      <c r="B21" s="44" t="s">
        <v>143</v>
      </c>
      <c r="C21" s="24">
        <f t="shared" si="2"/>
        <v>1399417833</v>
      </c>
      <c r="D21" s="24"/>
      <c r="E21" s="36">
        <f aca="true" t="shared" si="3" ref="E21:P21">E13-E14</f>
        <v>0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0</v>
      </c>
      <c r="K21" s="36">
        <f t="shared" si="3"/>
        <v>0</v>
      </c>
      <c r="L21" s="28">
        <f>L13-L14</f>
        <v>1399417833</v>
      </c>
      <c r="M21" s="36">
        <f t="shared" si="3"/>
        <v>0</v>
      </c>
      <c r="N21" s="36">
        <f t="shared" si="3"/>
        <v>0</v>
      </c>
      <c r="O21" s="36">
        <f t="shared" si="3"/>
        <v>0</v>
      </c>
      <c r="P21" s="36">
        <f t="shared" si="3"/>
        <v>0</v>
      </c>
      <c r="Q21" s="36"/>
      <c r="V21" s="201"/>
    </row>
    <row r="22" spans="1:22" ht="36" customHeight="1">
      <c r="A22" s="76" t="s">
        <v>76</v>
      </c>
      <c r="B22" s="45" t="s">
        <v>144</v>
      </c>
      <c r="C22" s="24">
        <f t="shared" si="2"/>
        <v>54417833</v>
      </c>
      <c r="D22" s="24"/>
      <c r="E22" s="24">
        <f aca="true" t="shared" si="4" ref="E22:P22">E21-E9</f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4"/>
        <v>0</v>
      </c>
      <c r="K22" s="24">
        <f t="shared" si="4"/>
        <v>0</v>
      </c>
      <c r="L22" s="26">
        <f>L21-L9</f>
        <v>54417833</v>
      </c>
      <c r="M22" s="24">
        <f t="shared" si="4"/>
        <v>0</v>
      </c>
      <c r="N22" s="24">
        <f t="shared" si="4"/>
        <v>0</v>
      </c>
      <c r="O22" s="24">
        <f t="shared" si="4"/>
        <v>0</v>
      </c>
      <c r="P22" s="24">
        <f t="shared" si="4"/>
        <v>0</v>
      </c>
      <c r="Q22" s="24"/>
      <c r="V22" s="201"/>
    </row>
    <row r="23" spans="1:22" ht="44.25" customHeight="1">
      <c r="A23" s="92" t="s">
        <v>77</v>
      </c>
      <c r="B23" s="93" t="s">
        <v>116</v>
      </c>
      <c r="C23" s="94">
        <f t="shared" si="2"/>
        <v>38092483.099999994</v>
      </c>
      <c r="D23" s="94"/>
      <c r="E23" s="94">
        <f>E22*0.5</f>
        <v>0</v>
      </c>
      <c r="F23" s="94">
        <f aca="true" t="shared" si="5" ref="F23:P23">F22*0.5</f>
        <v>0</v>
      </c>
      <c r="G23" s="94">
        <f t="shared" si="5"/>
        <v>0</v>
      </c>
      <c r="H23" s="94">
        <f t="shared" si="5"/>
        <v>0</v>
      </c>
      <c r="I23" s="94">
        <f t="shared" si="5"/>
        <v>0</v>
      </c>
      <c r="J23" s="94">
        <f t="shared" si="5"/>
        <v>0</v>
      </c>
      <c r="K23" s="94">
        <f t="shared" si="5"/>
        <v>0</v>
      </c>
      <c r="L23" s="154">
        <f>L22*0.7</f>
        <v>38092483.099999994</v>
      </c>
      <c r="M23" s="94">
        <f t="shared" si="5"/>
        <v>0</v>
      </c>
      <c r="N23" s="94">
        <f t="shared" si="5"/>
        <v>0</v>
      </c>
      <c r="O23" s="94">
        <f t="shared" si="5"/>
        <v>0</v>
      </c>
      <c r="P23" s="94">
        <f t="shared" si="5"/>
        <v>0</v>
      </c>
      <c r="Q23" s="94"/>
      <c r="V23" s="201"/>
    </row>
    <row r="24" spans="1:22" ht="16.5">
      <c r="A24" s="21"/>
      <c r="B24" s="199"/>
      <c r="C24" s="218"/>
      <c r="D24" s="218"/>
      <c r="E24" s="218"/>
      <c r="F24" s="218"/>
      <c r="G24" s="219"/>
      <c r="H24" s="219"/>
      <c r="I24" s="219"/>
      <c r="V24" s="201"/>
    </row>
    <row r="25" spans="1:22" ht="16.5">
      <c r="A25" s="202"/>
      <c r="B25" s="202"/>
      <c r="C25" s="202"/>
      <c r="D25" s="202"/>
      <c r="E25" s="202"/>
      <c r="F25" s="202"/>
      <c r="G25" s="202"/>
      <c r="H25" s="202"/>
      <c r="I25" s="202"/>
      <c r="V25" s="201"/>
    </row>
    <row r="26" spans="1:22" ht="16.5">
      <c r="A26" s="21"/>
      <c r="B26" s="21"/>
      <c r="C26" s="203"/>
      <c r="D26" s="203"/>
      <c r="E26" s="204"/>
      <c r="F26" s="21"/>
      <c r="G26" s="21"/>
      <c r="H26" s="21"/>
      <c r="I26" s="21"/>
      <c r="V26" s="201"/>
    </row>
    <row r="27" spans="1:22" ht="16.5">
      <c r="A27" s="21"/>
      <c r="B27" s="21"/>
      <c r="C27" s="203"/>
      <c r="D27" s="203"/>
      <c r="E27" s="204"/>
      <c r="F27" s="21"/>
      <c r="G27" s="21"/>
      <c r="H27" s="21"/>
      <c r="I27" s="21"/>
      <c r="V27" s="201"/>
    </row>
    <row r="28" spans="1:22" ht="16.5">
      <c r="A28" s="21"/>
      <c r="B28" s="21"/>
      <c r="C28" s="203"/>
      <c r="D28" s="203"/>
      <c r="E28" s="21"/>
      <c r="F28" s="204"/>
      <c r="G28" s="21"/>
      <c r="H28" s="21"/>
      <c r="I28" s="21"/>
      <c r="V28" s="201"/>
    </row>
    <row r="29" spans="1:22" ht="16.5">
      <c r="A29" s="21"/>
      <c r="B29" s="21"/>
      <c r="C29" s="203"/>
      <c r="D29" s="203"/>
      <c r="E29" s="21"/>
      <c r="F29" s="21"/>
      <c r="G29" s="21"/>
      <c r="H29" s="21"/>
      <c r="I29" s="21"/>
      <c r="V29" s="205"/>
    </row>
    <row r="30" spans="1:9" ht="16.5">
      <c r="A30" s="21"/>
      <c r="B30" s="21"/>
      <c r="C30" s="203"/>
      <c r="D30" s="203"/>
      <c r="E30" s="21"/>
      <c r="F30" s="21"/>
      <c r="G30" s="21"/>
      <c r="H30" s="21"/>
      <c r="I30" s="21"/>
    </row>
    <row r="31" spans="1:9" ht="16.5">
      <c r="A31" s="21"/>
      <c r="B31" s="21"/>
      <c r="C31" s="203"/>
      <c r="D31" s="203"/>
      <c r="E31" s="21"/>
      <c r="F31" s="21"/>
      <c r="G31" s="21"/>
      <c r="H31" s="21"/>
      <c r="I31" s="21"/>
    </row>
    <row r="32" spans="1:9" ht="16.5">
      <c r="A32" s="21"/>
      <c r="B32" s="21"/>
      <c r="C32" s="203"/>
      <c r="D32" s="203"/>
      <c r="E32" s="21"/>
      <c r="F32" s="21"/>
      <c r="G32" s="21"/>
      <c r="H32" s="21"/>
      <c r="I32" s="21"/>
    </row>
    <row r="33" spans="1:9" ht="16.5">
      <c r="A33" s="21"/>
      <c r="B33" s="21"/>
      <c r="C33" s="203"/>
      <c r="D33" s="203"/>
      <c r="E33" s="21"/>
      <c r="F33" s="21"/>
      <c r="G33" s="21"/>
      <c r="H33" s="21"/>
      <c r="I33" s="21"/>
    </row>
    <row r="34" spans="1:9" ht="16.5">
      <c r="A34" s="202"/>
      <c r="B34" s="202"/>
      <c r="C34" s="202"/>
      <c r="D34" s="202"/>
      <c r="E34" s="21"/>
      <c r="F34" s="202"/>
      <c r="G34" s="202"/>
      <c r="H34" s="202"/>
      <c r="I34" s="202"/>
    </row>
    <row r="35" spans="1:9" ht="16.5">
      <c r="A35" s="202"/>
      <c r="B35" s="202"/>
      <c r="C35" s="202"/>
      <c r="D35" s="202"/>
      <c r="E35" s="204"/>
      <c r="F35" s="202"/>
      <c r="G35" s="202"/>
      <c r="H35" s="202"/>
      <c r="I35" s="202"/>
    </row>
  </sheetData>
  <sheetProtection/>
  <mergeCells count="23">
    <mergeCell ref="F7:F8"/>
    <mergeCell ref="J7:J8"/>
    <mergeCell ref="N7:N8"/>
    <mergeCell ref="A3:Q3"/>
    <mergeCell ref="M6:P6"/>
    <mergeCell ref="A7:A8"/>
    <mergeCell ref="B7:B8"/>
    <mergeCell ref="C7:C8"/>
    <mergeCell ref="E7:E8"/>
    <mergeCell ref="G7:G8"/>
    <mergeCell ref="K7:K8"/>
    <mergeCell ref="A5:Q5"/>
    <mergeCell ref="P7:P8"/>
    <mergeCell ref="A4:Q4"/>
    <mergeCell ref="C24:F24"/>
    <mergeCell ref="G24:I24"/>
    <mergeCell ref="D7:D8"/>
    <mergeCell ref="M7:M8"/>
    <mergeCell ref="H7:H8"/>
    <mergeCell ref="L7:L8"/>
    <mergeCell ref="O7:O8"/>
    <mergeCell ref="Q7:Q8"/>
    <mergeCell ref="I7:I8"/>
  </mergeCells>
  <printOptions/>
  <pageMargins left="0" right="0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8515625" style="1" customWidth="1"/>
    <col min="2" max="2" width="52.00390625" style="1" customWidth="1"/>
    <col min="3" max="3" width="20.57421875" style="1" customWidth="1"/>
    <col min="4" max="4" width="32.57421875" style="1" customWidth="1"/>
    <col min="5" max="6" width="9.140625" style="1" customWidth="1"/>
    <col min="7" max="7" width="17.8515625" style="1" bestFit="1" customWidth="1"/>
    <col min="8" max="8" width="15.8515625" style="1" bestFit="1" customWidth="1"/>
    <col min="9" max="16384" width="9.140625" style="1" customWidth="1"/>
  </cols>
  <sheetData>
    <row r="1" spans="1:4" ht="16.5">
      <c r="A1" s="47"/>
      <c r="D1" s="48" t="s">
        <v>113</v>
      </c>
    </row>
    <row r="2" spans="1:4" ht="16.5">
      <c r="A2" s="226" t="s">
        <v>161</v>
      </c>
      <c r="B2" s="227"/>
      <c r="C2" s="227"/>
      <c r="D2" s="227"/>
    </row>
    <row r="3" spans="1:4" ht="16.5" customHeight="1">
      <c r="A3" s="228" t="s">
        <v>163</v>
      </c>
      <c r="B3" s="228"/>
      <c r="C3" s="228"/>
      <c r="D3" s="228"/>
    </row>
    <row r="4" ht="16.5">
      <c r="D4" s="155" t="s">
        <v>139</v>
      </c>
    </row>
    <row r="6" spans="1:4" ht="16.5">
      <c r="A6" s="49" t="s">
        <v>45</v>
      </c>
      <c r="B6" s="49" t="s">
        <v>46</v>
      </c>
      <c r="C6" s="49" t="s">
        <v>51</v>
      </c>
      <c r="D6" s="49" t="s">
        <v>50</v>
      </c>
    </row>
    <row r="7" spans="1:4" ht="16.5">
      <c r="A7" s="49"/>
      <c r="B7" s="49" t="s">
        <v>84</v>
      </c>
      <c r="C7" s="106">
        <f>SUBTOTAL(9,C8:C31)</f>
        <v>5328823776</v>
      </c>
      <c r="D7" s="49"/>
    </row>
    <row r="8" spans="1:4" s="50" customFormat="1" ht="16.5">
      <c r="A8" s="111" t="s">
        <v>52</v>
      </c>
      <c r="B8" s="112" t="s">
        <v>122</v>
      </c>
      <c r="C8" s="106">
        <f>SUBTOTAL(9,C9:C11)</f>
        <v>3982979458</v>
      </c>
      <c r="D8" s="77"/>
    </row>
    <row r="9" spans="1:7" s="50" customFormat="1" ht="33">
      <c r="A9" s="145"/>
      <c r="B9" s="113" t="s">
        <v>155</v>
      </c>
      <c r="C9" s="146">
        <v>1998378458</v>
      </c>
      <c r="D9" s="147"/>
      <c r="G9" s="207"/>
    </row>
    <row r="10" spans="1:4" s="50" customFormat="1" ht="16.5">
      <c r="A10" s="148"/>
      <c r="B10" s="105" t="s">
        <v>132</v>
      </c>
      <c r="C10" s="149">
        <v>1984601000</v>
      </c>
      <c r="D10" s="150"/>
    </row>
    <row r="11" spans="1:7" s="50" customFormat="1" ht="16.5">
      <c r="A11" s="151"/>
      <c r="B11" s="109" t="s">
        <v>133</v>
      </c>
      <c r="C11" s="152">
        <v>0</v>
      </c>
      <c r="D11" s="153"/>
      <c r="G11" s="206"/>
    </row>
    <row r="12" spans="1:4" s="50" customFormat="1" ht="16.5">
      <c r="A12" s="49" t="s">
        <v>53</v>
      </c>
      <c r="B12" s="108" t="s">
        <v>123</v>
      </c>
      <c r="C12" s="106">
        <f>SUBTOTAL(9,C13:C31)</f>
        <v>1345844318</v>
      </c>
      <c r="D12" s="77"/>
    </row>
    <row r="13" spans="1:4" s="138" customFormat="1" ht="16.5">
      <c r="A13" s="135" t="s">
        <v>134</v>
      </c>
      <c r="B13" s="136" t="s">
        <v>128</v>
      </c>
      <c r="C13" s="106">
        <f>SUBTOTAL(9,C14:C21)</f>
        <v>40686000</v>
      </c>
      <c r="D13" s="137"/>
    </row>
    <row r="14" spans="1:4" s="129" customFormat="1" ht="33">
      <c r="A14" s="126">
        <v>1</v>
      </c>
      <c r="B14" s="127" t="s">
        <v>120</v>
      </c>
      <c r="C14" s="128">
        <v>28766000</v>
      </c>
      <c r="D14" s="131" t="s">
        <v>114</v>
      </c>
    </row>
    <row r="15" spans="1:4" s="129" customFormat="1" ht="33">
      <c r="A15" s="130">
        <v>2</v>
      </c>
      <c r="B15" s="131" t="s">
        <v>146</v>
      </c>
      <c r="C15" s="125">
        <v>3300000</v>
      </c>
      <c r="D15" s="131" t="s">
        <v>114</v>
      </c>
    </row>
    <row r="16" spans="1:4" s="129" customFormat="1" ht="33">
      <c r="A16" s="130">
        <v>3</v>
      </c>
      <c r="B16" s="132" t="s">
        <v>147</v>
      </c>
      <c r="C16" s="133">
        <v>600000</v>
      </c>
      <c r="D16" s="131" t="s">
        <v>114</v>
      </c>
    </row>
    <row r="17" spans="1:4" s="129" customFormat="1" ht="49.5">
      <c r="A17" s="130">
        <v>4</v>
      </c>
      <c r="B17" s="132" t="s">
        <v>148</v>
      </c>
      <c r="C17" s="133">
        <v>165000</v>
      </c>
      <c r="D17" s="131" t="s">
        <v>114</v>
      </c>
    </row>
    <row r="18" spans="1:4" s="129" customFormat="1" ht="49.5">
      <c r="A18" s="130">
        <v>5</v>
      </c>
      <c r="B18" s="134" t="s">
        <v>154</v>
      </c>
      <c r="C18" s="133">
        <v>1000000</v>
      </c>
      <c r="D18" s="131" t="s">
        <v>114</v>
      </c>
    </row>
    <row r="19" spans="1:4" ht="36" customHeight="1">
      <c r="A19" s="130">
        <v>6</v>
      </c>
      <c r="B19" s="115" t="s">
        <v>149</v>
      </c>
      <c r="C19" s="114">
        <v>1800000</v>
      </c>
      <c r="D19" s="52" t="s">
        <v>114</v>
      </c>
    </row>
    <row r="20" spans="1:4" ht="32.25" customHeight="1">
      <c r="A20" s="130">
        <v>7</v>
      </c>
      <c r="B20" s="115" t="s">
        <v>150</v>
      </c>
      <c r="C20" s="114">
        <v>55000</v>
      </c>
      <c r="D20" s="52" t="s">
        <v>114</v>
      </c>
    </row>
    <row r="21" spans="1:4" ht="49.5">
      <c r="A21" s="180">
        <v>8</v>
      </c>
      <c r="B21" s="181" t="s">
        <v>156</v>
      </c>
      <c r="C21" s="182">
        <v>5000000</v>
      </c>
      <c r="D21" s="183"/>
    </row>
    <row r="22" spans="1:4" s="129" customFormat="1" ht="16.5">
      <c r="A22" s="140" t="s">
        <v>135</v>
      </c>
      <c r="B22" s="141" t="s">
        <v>129</v>
      </c>
      <c r="C22" s="106">
        <f>SUBTOTAL(9,C23:C31)</f>
        <v>1305158318</v>
      </c>
      <c r="D22" s="142"/>
    </row>
    <row r="23" spans="1:4" ht="20.25" customHeight="1">
      <c r="A23" s="110">
        <v>1</v>
      </c>
      <c r="B23" s="116" t="s">
        <v>130</v>
      </c>
      <c r="C23" s="117">
        <v>23976100</v>
      </c>
      <c r="D23" s="51"/>
    </row>
    <row r="24" spans="1:7" ht="49.5">
      <c r="A24" s="78">
        <v>2</v>
      </c>
      <c r="B24" s="115" t="s">
        <v>160</v>
      </c>
      <c r="C24" s="114">
        <f>510039231+79403437-59000000</f>
        <v>530442668</v>
      </c>
      <c r="D24" s="105"/>
      <c r="G24" s="107"/>
    </row>
    <row r="25" spans="1:7" ht="19.5" customHeight="1">
      <c r="A25" s="78">
        <v>3</v>
      </c>
      <c r="B25" s="115" t="s">
        <v>138</v>
      </c>
      <c r="C25" s="114">
        <f>589150320-C29</f>
        <v>262848596</v>
      </c>
      <c r="D25" s="105"/>
      <c r="G25" s="107"/>
    </row>
    <row r="26" spans="1:4" ht="19.5" customHeight="1">
      <c r="A26" s="184">
        <v>4</v>
      </c>
      <c r="B26" s="185" t="s">
        <v>159</v>
      </c>
      <c r="C26" s="186">
        <v>14260350</v>
      </c>
      <c r="D26" s="187"/>
    </row>
    <row r="27" spans="1:4" ht="19.5" customHeight="1">
      <c r="A27" s="78">
        <v>5</v>
      </c>
      <c r="B27" s="115" t="s">
        <v>157</v>
      </c>
      <c r="C27" s="114">
        <f>SUBTOTAL(9,C28:C31)</f>
        <v>473630604</v>
      </c>
      <c r="D27" s="105"/>
    </row>
    <row r="28" spans="1:4" ht="33">
      <c r="A28" s="188"/>
      <c r="B28" s="189" t="s">
        <v>131</v>
      </c>
      <c r="C28" s="195">
        <f>4190682+46045715</f>
        <v>50236397</v>
      </c>
      <c r="D28" s="191"/>
    </row>
    <row r="29" spans="1:4" ht="33">
      <c r="A29" s="188"/>
      <c r="B29" s="189" t="s">
        <v>137</v>
      </c>
      <c r="C29" s="190">
        <v>326301724</v>
      </c>
      <c r="D29" s="191"/>
    </row>
    <row r="30" spans="1:8" ht="35.25" customHeight="1">
      <c r="A30" s="192"/>
      <c r="B30" s="193" t="s">
        <v>158</v>
      </c>
      <c r="C30" s="196">
        <v>38092483</v>
      </c>
      <c r="D30" s="194"/>
      <c r="H30" s="139"/>
    </row>
    <row r="31" spans="1:4" ht="33">
      <c r="A31" s="192"/>
      <c r="B31" s="193" t="s">
        <v>162</v>
      </c>
      <c r="C31" s="196">
        <v>59000000</v>
      </c>
      <c r="D31" s="194"/>
    </row>
    <row r="34" spans="3:4" ht="16.5">
      <c r="C34" s="139"/>
      <c r="D34" s="107"/>
    </row>
    <row r="35" ht="16.5">
      <c r="D35" s="139"/>
    </row>
    <row r="37" ht="16.5">
      <c r="D37" s="139"/>
    </row>
    <row r="38" ht="16.5">
      <c r="D38" s="107"/>
    </row>
    <row r="39" ht="16.5">
      <c r="D39" s="139"/>
    </row>
  </sheetData>
  <sheetProtection/>
  <mergeCells count="2">
    <mergeCell ref="A2:D2"/>
    <mergeCell ref="A3:D3"/>
  </mergeCells>
  <printOptions/>
  <pageMargins left="0" right="0" top="0" bottom="0" header="0.5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Sao Viet Hue</cp:lastModifiedBy>
  <cp:lastPrinted>2023-07-27T08:27:47Z</cp:lastPrinted>
  <dcterms:created xsi:type="dcterms:W3CDTF">2011-03-10T07:35:32Z</dcterms:created>
  <dcterms:modified xsi:type="dcterms:W3CDTF">2023-10-02T09:10:32Z</dcterms:modified>
  <cp:category/>
  <cp:version/>
  <cp:contentType/>
  <cp:contentStatus/>
</cp:coreProperties>
</file>